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Y:\IOI APP NOTES\"/>
    </mc:Choice>
  </mc:AlternateContent>
  <xr:revisionPtr revIDLastSave="0" documentId="13_ncr:1_{11491159-22CE-4ED3-9A81-8EE449FB7C71}" xr6:coauthVersionLast="40" xr6:coauthVersionMax="40" xr10:uidLastSave="{00000000-0000-0000-0000-000000000000}"/>
  <bookViews>
    <workbookView xWindow="120" yWindow="90" windowWidth="22995" windowHeight="17115" xr2:uid="{00000000-000D-0000-FFFF-FFFF00000000}"/>
  </bookViews>
  <sheets>
    <sheet name="Thermistor Information" sheetId="1" r:id="rId1"/>
    <sheet name="Application Circuit 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8" i="2" l="1"/>
  <c r="Y37" i="2"/>
  <c r="Y36" i="2"/>
  <c r="Y35" i="2"/>
  <c r="Y34" i="2"/>
  <c r="Y33" i="2"/>
  <c r="Y32" i="2"/>
  <c r="Y31" i="2"/>
  <c r="Y30" i="2"/>
  <c r="Y29" i="2"/>
  <c r="Y28" i="2"/>
  <c r="I28" i="2"/>
  <c r="Y27" i="2"/>
  <c r="Y26" i="2"/>
  <c r="Y25" i="2"/>
  <c r="Y24" i="2"/>
  <c r="Y23" i="2"/>
  <c r="Y22" i="2"/>
  <c r="Y21" i="2"/>
  <c r="I21" i="2"/>
  <c r="Y20" i="2"/>
  <c r="Y19" i="2"/>
  <c r="Y18" i="2"/>
  <c r="Y17" i="2"/>
  <c r="Y16" i="2"/>
  <c r="Y15" i="2"/>
  <c r="Y14" i="2"/>
  <c r="Y13" i="2"/>
  <c r="Y12" i="2"/>
  <c r="Y11" i="2"/>
  <c r="Y10" i="2"/>
  <c r="Y9" i="2"/>
  <c r="Y8" i="2"/>
  <c r="AK153" i="1"/>
  <c r="AK152" i="1"/>
  <c r="AK151" i="1"/>
  <c r="AK150" i="1"/>
  <c r="AK149" i="1"/>
  <c r="AK148" i="1"/>
  <c r="AK147" i="1"/>
  <c r="AK146" i="1"/>
  <c r="AK145" i="1"/>
  <c r="AK144" i="1"/>
  <c r="AK143" i="1"/>
  <c r="AK142" i="1"/>
  <c r="AK141" i="1"/>
  <c r="AK140" i="1"/>
  <c r="AK139" i="1"/>
  <c r="AK138" i="1"/>
  <c r="AK137" i="1"/>
  <c r="AK136" i="1"/>
  <c r="AK135" i="1"/>
  <c r="AK134" i="1"/>
  <c r="AK133" i="1"/>
  <c r="AK132" i="1"/>
  <c r="AK131" i="1"/>
  <c r="AK130" i="1"/>
  <c r="AK129" i="1"/>
  <c r="AK128" i="1"/>
  <c r="AK127" i="1"/>
  <c r="AK126" i="1"/>
  <c r="AK125" i="1"/>
  <c r="AK124" i="1"/>
  <c r="AK123" i="1"/>
  <c r="AK122" i="1"/>
  <c r="AK121" i="1"/>
  <c r="AK120" i="1"/>
  <c r="AK119" i="1"/>
  <c r="AK118" i="1"/>
  <c r="AK117" i="1"/>
  <c r="AK116" i="1"/>
  <c r="AK115" i="1"/>
  <c r="AK114" i="1"/>
  <c r="AK113" i="1"/>
  <c r="AK112" i="1"/>
  <c r="AK111" i="1"/>
  <c r="AK110" i="1"/>
  <c r="AK109" i="1"/>
  <c r="AK108" i="1"/>
  <c r="AK107" i="1"/>
  <c r="AK106" i="1"/>
  <c r="AK105" i="1"/>
  <c r="AK104" i="1"/>
  <c r="AK103" i="1"/>
  <c r="AK102" i="1"/>
  <c r="AK101" i="1"/>
  <c r="AK100" i="1"/>
  <c r="AK99" i="1"/>
  <c r="AK98" i="1"/>
  <c r="AK97" i="1"/>
  <c r="AK96" i="1"/>
  <c r="AK95" i="1"/>
  <c r="AK94" i="1"/>
  <c r="AK93" i="1"/>
  <c r="AK92" i="1"/>
  <c r="AK91" i="1"/>
  <c r="AK90" i="1"/>
  <c r="AK89" i="1"/>
  <c r="AK88" i="1"/>
  <c r="AK87" i="1"/>
  <c r="AK86" i="1"/>
  <c r="AK85" i="1"/>
  <c r="AK84" i="1"/>
  <c r="AK83" i="1"/>
  <c r="AK82" i="1"/>
  <c r="AK81" i="1"/>
  <c r="AK80" i="1"/>
  <c r="AK79" i="1"/>
  <c r="AK78" i="1"/>
  <c r="AK77" i="1"/>
  <c r="AK76"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C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K6" i="1"/>
  <c r="AK5" i="1"/>
  <c r="Y41" i="2" l="1"/>
  <c r="Y40" i="2"/>
  <c r="Y44" i="2"/>
  <c r="Y43" i="2"/>
  <c r="X40" i="2"/>
  <c r="X41" i="2"/>
  <c r="Z8" i="2"/>
  <c r="X9" i="2"/>
  <c r="X10" i="2" s="1"/>
  <c r="I27" i="2"/>
  <c r="I22" i="2"/>
  <c r="AJ6" i="1"/>
  <c r="Z9" i="2" l="1"/>
  <c r="AJ7" i="1"/>
  <c r="X11" i="2"/>
  <c r="Z10" i="2"/>
  <c r="AJ8" i="1" l="1"/>
  <c r="X12" i="2"/>
  <c r="Z11" i="2"/>
  <c r="AJ9" i="1" l="1"/>
  <c r="X13" i="2"/>
  <c r="Z12" i="2"/>
  <c r="AJ10" i="1" l="1"/>
  <c r="X14" i="2"/>
  <c r="Z13" i="2"/>
  <c r="AJ11" i="1" l="1"/>
  <c r="X15" i="2"/>
  <c r="Z14" i="2"/>
  <c r="AJ12" i="1" l="1"/>
  <c r="X16" i="2"/>
  <c r="Z15" i="2"/>
  <c r="AJ13" i="1" l="1"/>
  <c r="X17" i="2"/>
  <c r="Z16" i="2"/>
  <c r="AJ14" i="1" l="1"/>
  <c r="X18" i="2"/>
  <c r="Z17" i="2"/>
  <c r="AJ15" i="1" l="1"/>
  <c r="X19" i="2"/>
  <c r="Z18" i="2"/>
  <c r="AJ16" i="1" l="1"/>
  <c r="X20" i="2"/>
  <c r="Z19" i="2"/>
  <c r="AJ17" i="1" l="1"/>
  <c r="X21" i="2"/>
  <c r="Z20" i="2"/>
  <c r="AJ18" i="1" l="1"/>
  <c r="X22" i="2"/>
  <c r="Z21" i="2"/>
  <c r="AJ19" i="1" l="1"/>
  <c r="X23" i="2"/>
  <c r="Z22" i="2"/>
  <c r="AJ20" i="1" l="1"/>
  <c r="X24" i="2"/>
  <c r="Z23" i="2"/>
  <c r="AJ21" i="1" l="1"/>
  <c r="X25" i="2"/>
  <c r="Z24" i="2"/>
  <c r="AJ22" i="1" l="1"/>
  <c r="X26" i="2"/>
  <c r="Z25" i="2"/>
  <c r="AJ23" i="1" l="1"/>
  <c r="X27" i="2"/>
  <c r="Z26" i="2"/>
  <c r="AJ24" i="1" l="1"/>
  <c r="X28" i="2"/>
  <c r="Z27" i="2"/>
  <c r="AJ25" i="1" l="1"/>
  <c r="X29" i="2"/>
  <c r="Z28" i="2"/>
  <c r="AJ26" i="1" l="1"/>
  <c r="X30" i="2"/>
  <c r="Z29" i="2"/>
  <c r="AJ27" i="1" l="1"/>
  <c r="X31" i="2"/>
  <c r="Z30" i="2"/>
  <c r="AJ28" i="1" l="1"/>
  <c r="X32" i="2"/>
  <c r="Z31" i="2"/>
  <c r="AJ29" i="1" l="1"/>
  <c r="X33" i="2"/>
  <c r="Z32" i="2"/>
  <c r="AJ30" i="1" l="1"/>
  <c r="X34" i="2"/>
  <c r="Z33" i="2"/>
  <c r="AJ31" i="1" l="1"/>
  <c r="X35" i="2"/>
  <c r="Z34" i="2"/>
  <c r="AJ32" i="1" l="1"/>
  <c r="X36" i="2"/>
  <c r="Z35" i="2"/>
  <c r="AJ33" i="1" l="1"/>
  <c r="X37" i="2"/>
  <c r="Z36" i="2"/>
  <c r="AJ34" i="1" l="1"/>
  <c r="X38" i="2"/>
  <c r="Z38" i="2" s="1"/>
  <c r="Z37" i="2"/>
  <c r="AJ35" i="1" l="1"/>
  <c r="AJ36" i="1" l="1"/>
  <c r="AJ37" i="1" l="1"/>
  <c r="AJ38" i="1" l="1"/>
  <c r="AJ39" i="1" l="1"/>
  <c r="AJ40" i="1" l="1"/>
  <c r="AJ41" i="1" l="1"/>
  <c r="AJ42" i="1" l="1"/>
  <c r="AJ43" i="1" l="1"/>
  <c r="AJ44" i="1" l="1"/>
  <c r="AJ45" i="1" l="1"/>
  <c r="AJ46" i="1" l="1"/>
  <c r="AJ47" i="1" l="1"/>
  <c r="AJ48" i="1" l="1"/>
  <c r="AJ49" i="1" l="1"/>
  <c r="AJ50" i="1" l="1"/>
  <c r="AJ51" i="1" l="1"/>
  <c r="AJ52" i="1" l="1"/>
  <c r="AJ53" i="1" l="1"/>
  <c r="AJ54" i="1" l="1"/>
  <c r="AJ55" i="1" l="1"/>
  <c r="AJ56" i="1" l="1"/>
  <c r="AJ57" i="1" l="1"/>
  <c r="AJ58" i="1" l="1"/>
  <c r="AJ59" i="1" l="1"/>
  <c r="AJ60" i="1" l="1"/>
  <c r="AJ61" i="1" l="1"/>
  <c r="AJ62" i="1" l="1"/>
  <c r="AJ63" i="1" l="1"/>
  <c r="AJ64" i="1" l="1"/>
  <c r="AJ65" i="1" l="1"/>
  <c r="AJ66" i="1" l="1"/>
  <c r="AJ67" i="1" l="1"/>
  <c r="AJ68" i="1" l="1"/>
  <c r="AJ69" i="1" l="1"/>
  <c r="AJ70" i="1" l="1"/>
  <c r="AJ71" i="1" l="1"/>
  <c r="AJ72" i="1" l="1"/>
  <c r="AJ73" i="1" l="1"/>
  <c r="AJ74" i="1" l="1"/>
  <c r="AJ75" i="1" l="1"/>
  <c r="AJ76" i="1" l="1"/>
  <c r="AJ77" i="1" l="1"/>
  <c r="AJ78" i="1" l="1"/>
  <c r="AJ79" i="1" l="1"/>
  <c r="AJ80" i="1" l="1"/>
  <c r="AJ81" i="1" l="1"/>
  <c r="AJ82" i="1" l="1"/>
  <c r="AJ83" i="1" l="1"/>
  <c r="AJ84" i="1" l="1"/>
  <c r="AJ85" i="1" l="1"/>
  <c r="AJ86" i="1" l="1"/>
  <c r="AJ87" i="1" l="1"/>
  <c r="AJ88" i="1" l="1"/>
  <c r="AJ89" i="1" l="1"/>
  <c r="AJ90" i="1" l="1"/>
  <c r="AJ91" i="1" l="1"/>
  <c r="AJ92" i="1" l="1"/>
  <c r="AJ93" i="1" l="1"/>
  <c r="AJ94" i="1" l="1"/>
  <c r="AJ95" i="1" l="1"/>
  <c r="AJ96" i="1" l="1"/>
  <c r="AJ97" i="1" l="1"/>
  <c r="AJ98" i="1" l="1"/>
  <c r="AJ99" i="1" l="1"/>
  <c r="AJ100" i="1" l="1"/>
  <c r="AJ101" i="1" l="1"/>
  <c r="AJ102" i="1" l="1"/>
  <c r="AJ103" i="1" l="1"/>
  <c r="AJ104" i="1" l="1"/>
  <c r="AJ105" i="1" l="1"/>
  <c r="AJ106" i="1" l="1"/>
  <c r="AJ107" i="1" l="1"/>
  <c r="AJ108" i="1" l="1"/>
  <c r="AJ109" i="1" l="1"/>
  <c r="AJ110" i="1" l="1"/>
  <c r="AJ111" i="1" l="1"/>
  <c r="AJ112" i="1" l="1"/>
  <c r="AJ113" i="1" l="1"/>
  <c r="AJ114" i="1" l="1"/>
  <c r="AJ115" i="1" l="1"/>
  <c r="AJ116" i="1" l="1"/>
  <c r="AJ117" i="1" l="1"/>
  <c r="AJ118" i="1" l="1"/>
  <c r="AJ119" i="1" l="1"/>
  <c r="AJ120" i="1" l="1"/>
  <c r="AJ121" i="1" l="1"/>
  <c r="AJ122" i="1" l="1"/>
  <c r="AJ123" i="1" l="1"/>
  <c r="AJ124" i="1" l="1"/>
  <c r="AJ125" i="1" l="1"/>
  <c r="AJ126" i="1" l="1"/>
  <c r="AJ127" i="1" l="1"/>
  <c r="AJ128" i="1" l="1"/>
  <c r="AJ129" i="1" l="1"/>
  <c r="AJ130" i="1" l="1"/>
  <c r="AJ131" i="1" l="1"/>
  <c r="AJ132" i="1" l="1"/>
  <c r="AJ133" i="1" l="1"/>
  <c r="AJ134" i="1" l="1"/>
  <c r="AJ135" i="1" l="1"/>
  <c r="AJ136" i="1" l="1"/>
  <c r="AJ137" i="1" l="1"/>
  <c r="AJ138" i="1" l="1"/>
  <c r="AJ139" i="1" l="1"/>
  <c r="AJ140" i="1" l="1"/>
  <c r="AJ141" i="1" l="1"/>
  <c r="AJ142" i="1" l="1"/>
  <c r="AJ143" i="1" l="1"/>
  <c r="AJ144" i="1" l="1"/>
  <c r="AJ145" i="1" l="1"/>
  <c r="AJ146" i="1" l="1"/>
  <c r="AJ147" i="1" l="1"/>
  <c r="AJ148" i="1" l="1"/>
  <c r="AJ149" i="1" l="1"/>
  <c r="AJ150" i="1" l="1"/>
  <c r="AJ151" i="1" l="1"/>
  <c r="AJ152" i="1" l="1"/>
  <c r="AJ153" i="1" l="1"/>
</calcChain>
</file>

<file path=xl/sharedStrings.xml><?xml version="1.0" encoding="utf-8"?>
<sst xmlns="http://schemas.openxmlformats.org/spreadsheetml/2006/main" count="40" uniqueCount="23">
  <si>
    <t>Thermistor Impeadance</t>
  </si>
  <si>
    <t>Temperature</t>
  </si>
  <si>
    <t>Volts</t>
  </si>
  <si>
    <t>°C</t>
  </si>
  <si>
    <t>Constants</t>
  </si>
  <si>
    <t>kOhms</t>
  </si>
  <si>
    <t>Calculate V1:</t>
  </si>
  <si>
    <t>Calculate Board Temperature:</t>
  </si>
  <si>
    <t>Board Temp.</t>
  </si>
  <si>
    <t>V1</t>
  </si>
  <si>
    <t>Board Temp.=</t>
  </si>
  <si>
    <t>TH1</t>
  </si>
  <si>
    <t>Chart Data</t>
  </si>
  <si>
    <t>Thermistor Impeadance to Temperature Conversion Equation:</t>
  </si>
  <si>
    <r>
      <t xml:space="preserve"> The below equation can be used to convert thermistor impeadance in ohms into temperature measured in celsius. Replace </t>
    </r>
    <r>
      <rPr>
        <i/>
        <sz val="11"/>
        <color rgb="FFC00000"/>
        <rFont val="Calibri"/>
        <family val="2"/>
        <scheme val="minor"/>
      </rPr>
      <t>INSERT VALUE HERE</t>
    </r>
    <r>
      <rPr>
        <i/>
        <sz val="11"/>
        <color theme="1"/>
        <rFont val="Calibri"/>
        <family val="2"/>
        <scheme val="minor"/>
      </rPr>
      <t xml:space="preserve"> with desired value or cell reference.</t>
    </r>
  </si>
  <si>
    <t>ENTER VALUE</t>
  </si>
  <si>
    <r>
      <t>Circuit 1 uses a voltage divider to measure the impeadance of the thermistor installed on the board. By convention at</t>
    </r>
    <r>
      <rPr>
        <i/>
        <sz val="11"/>
        <color theme="1"/>
        <rFont val="Calibri"/>
        <family val="2"/>
        <scheme val="minor"/>
      </rPr>
      <t xml:space="preserve"> Innovations in Optics, Inc.</t>
    </r>
    <r>
      <rPr>
        <sz val="11"/>
        <color theme="1"/>
        <rFont val="Calibri"/>
        <family val="2"/>
        <scheme val="minor"/>
      </rPr>
      <t xml:space="preserve"> one side of the thermistor device is tied to ground on the LED Device. Device pinouts will reference "Thermistor Pin 1" and either "Cathode Pin" or "Ground".  Please note, as shown in Chart 1, that this means that as the temperature measured at V1 decreases the board temperature is increasing. </t>
    </r>
  </si>
  <si>
    <r>
      <t>V</t>
    </r>
    <r>
      <rPr>
        <b/>
        <vertAlign val="subscript"/>
        <sz val="11"/>
        <color theme="1"/>
        <rFont val="Calibri"/>
        <family val="2"/>
        <scheme val="minor"/>
      </rPr>
      <t>IN</t>
    </r>
  </si>
  <si>
    <t>R</t>
  </si>
  <si>
    <r>
      <t>R</t>
    </r>
    <r>
      <rPr>
        <b/>
        <vertAlign val="subscript"/>
        <sz val="11"/>
        <color theme="0" tint="-0.499984740745262"/>
        <rFont val="Calibri"/>
        <family val="2"/>
        <scheme val="minor"/>
      </rPr>
      <t>T</t>
    </r>
  </si>
  <si>
    <r>
      <t>V</t>
    </r>
    <r>
      <rPr>
        <b/>
        <vertAlign val="subscript"/>
        <sz val="11"/>
        <color theme="1"/>
        <rFont val="Calibri"/>
        <family val="2"/>
        <scheme val="minor"/>
      </rPr>
      <t>0</t>
    </r>
    <r>
      <rPr>
        <b/>
        <sz val="11"/>
        <color theme="1"/>
        <rFont val="Calibri"/>
        <family val="2"/>
        <scheme val="minor"/>
      </rPr>
      <t>=</t>
    </r>
  </si>
  <si>
    <r>
      <t>V</t>
    </r>
    <r>
      <rPr>
        <b/>
        <vertAlign val="subscript"/>
        <sz val="11"/>
        <color theme="1"/>
        <rFont val="Calibri"/>
        <family val="2"/>
        <scheme val="minor"/>
      </rPr>
      <t>0</t>
    </r>
  </si>
  <si>
    <t>3435 / (LN( INSERT VALUE HERE  / 10000) + 3435 / 298.15) - 273.15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</si>
</sst>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20"/>
      <color theme="1"/>
      <name val="Calibri"/>
      <family val="2"/>
      <scheme val="minor"/>
    </font>
    <font>
      <b/>
      <sz val="11"/>
      <color theme="0" tint="-0.499984740745262"/>
      <name val="Calibri"/>
      <family val="2"/>
      <scheme val="minor"/>
    </font>
    <font>
      <i/>
      <sz val="11"/>
      <color theme="1"/>
      <name val="Calibri"/>
      <family val="2"/>
      <scheme val="minor"/>
    </font>
    <font>
      <i/>
      <sz val="11"/>
      <color rgb="FFC00000"/>
      <name val="Calibri"/>
      <family val="2"/>
      <scheme val="minor"/>
    </font>
    <font>
      <b/>
      <sz val="11"/>
      <color rgb="FFC00000"/>
      <name val="Calibri"/>
      <family val="2"/>
      <scheme val="minor"/>
    </font>
    <font>
      <b/>
      <vertAlign val="subscript"/>
      <sz val="11"/>
      <color theme="1"/>
      <name val="Calibri"/>
      <family val="2"/>
      <scheme val="minor"/>
    </font>
    <font>
      <b/>
      <vertAlign val="subscript"/>
      <sz val="11"/>
      <color theme="0" tint="-0.49998474074526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gray125">
        <fgColor rgb="FF00B050"/>
      </patternFill>
    </fill>
    <fill>
      <patternFill patternType="lightDown">
        <fgColor auto="1"/>
      </patternFill>
    </fill>
    <fill>
      <patternFill patternType="lightUp">
        <fgColor theme="0" tint="-0.24994659260841701"/>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42">
    <xf numFmtId="0" fontId="0" fillId="0" borderId="0" xfId="0"/>
    <xf numFmtId="0" fontId="0" fillId="0" borderId="0" xfId="0" applyBorder="1"/>
    <xf numFmtId="0" fontId="0" fillId="0" borderId="0" xfId="0" applyBorder="1" applyAlignment="1"/>
    <xf numFmtId="0" fontId="0" fillId="0" borderId="0" xfId="0" quotePrefix="1" applyBorder="1"/>
    <xf numFmtId="0" fontId="0" fillId="0" borderId="7" xfId="0" applyBorder="1"/>
    <xf numFmtId="0" fontId="0" fillId="0" borderId="5" xfId="0" applyBorder="1"/>
    <xf numFmtId="0" fontId="2" fillId="0" borderId="0" xfId="0" applyFont="1" applyBorder="1" applyAlignment="1"/>
    <xf numFmtId="2" fontId="0" fillId="0" borderId="0" xfId="0" applyNumberFormat="1"/>
    <xf numFmtId="2" fontId="1" fillId="3" borderId="1" xfId="0" applyNumberFormat="1" applyFont="1" applyFill="1" applyBorder="1"/>
    <xf numFmtId="164" fontId="1" fillId="3" borderId="1" xfId="0" applyNumberFormat="1" applyFont="1" applyFill="1" applyBorder="1"/>
    <xf numFmtId="0" fontId="1" fillId="4" borderId="1" xfId="0" applyFont="1" applyFill="1" applyBorder="1" applyAlignment="1"/>
    <xf numFmtId="0" fontId="1" fillId="4" borderId="1" xfId="0" applyFont="1" applyFill="1" applyBorder="1"/>
    <xf numFmtId="0" fontId="3" fillId="3" borderId="1" xfId="0" applyFont="1" applyFill="1" applyBorder="1" applyAlignment="1"/>
    <xf numFmtId="2" fontId="3" fillId="3" borderId="1" xfId="0" applyNumberFormat="1" applyFont="1" applyFill="1" applyBorder="1"/>
    <xf numFmtId="0" fontId="3" fillId="3" borderId="1" xfId="0" applyFont="1" applyFill="1" applyBorder="1"/>
    <xf numFmtId="0" fontId="1" fillId="3" borderId="1" xfId="0" applyFont="1" applyFill="1" applyBorder="1" applyAlignment="1"/>
    <xf numFmtId="0" fontId="1" fillId="3" borderId="1" xfId="0" applyFont="1" applyFill="1" applyBorder="1"/>
    <xf numFmtId="0" fontId="1" fillId="0" borderId="0" xfId="0" applyFont="1" applyBorder="1"/>
    <xf numFmtId="0" fontId="1" fillId="0" borderId="0" xfId="0" applyFont="1"/>
    <xf numFmtId="0" fontId="0" fillId="5" borderId="0" xfId="0" applyFill="1"/>
    <xf numFmtId="0" fontId="4" fillId="0" borderId="0" xfId="0" applyFont="1" applyAlignment="1">
      <alignment wrapText="1"/>
    </xf>
    <xf numFmtId="49" fontId="0" fillId="0" borderId="0" xfId="0" quotePrefix="1" applyNumberFormat="1" applyAlignment="1"/>
    <xf numFmtId="0" fontId="0" fillId="0" borderId="6" xfId="0" applyBorder="1"/>
    <xf numFmtId="0" fontId="4" fillId="0" borderId="6" xfId="0" applyFont="1" applyBorder="1" applyAlignment="1">
      <alignment wrapText="1"/>
    </xf>
    <xf numFmtId="0" fontId="4" fillId="0" borderId="0" xfId="0" applyFont="1" applyBorder="1" applyAlignment="1">
      <alignment wrapText="1"/>
    </xf>
    <xf numFmtId="0" fontId="4" fillId="0" borderId="7" xfId="0" applyFont="1" applyBorder="1" applyAlignment="1">
      <alignment wrapText="1"/>
    </xf>
    <xf numFmtId="0" fontId="0" fillId="0" borderId="8" xfId="0" applyBorder="1"/>
    <xf numFmtId="0" fontId="0" fillId="0" borderId="9" xfId="0" applyBorder="1"/>
    <xf numFmtId="0" fontId="0" fillId="6" borderId="0" xfId="0" applyFill="1"/>
    <xf numFmtId="0" fontId="6" fillId="0" borderId="0" xfId="0" applyFont="1" applyBorder="1"/>
    <xf numFmtId="2" fontId="1" fillId="4" borderId="1" xfId="0" applyNumberFormat="1" applyFont="1" applyFill="1" applyBorder="1" applyProtection="1">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49" fontId="0" fillId="0" borderId="6" xfId="0" quotePrefix="1" applyNumberFormat="1" applyBorder="1" applyAlignment="1" applyProtection="1">
      <alignment horizontal="center"/>
      <protection locked="0"/>
    </xf>
    <xf numFmtId="49" fontId="0" fillId="0" borderId="0" xfId="0" quotePrefix="1" applyNumberFormat="1" applyBorder="1" applyAlignment="1" applyProtection="1">
      <alignment horizontal="center"/>
      <protection locked="0"/>
    </xf>
    <xf numFmtId="49" fontId="0" fillId="0" borderId="7" xfId="0" quotePrefix="1" applyNumberFormat="1" applyBorder="1" applyAlignment="1" applyProtection="1">
      <alignment horizontal="center"/>
      <protection locked="0"/>
    </xf>
    <xf numFmtId="49" fontId="0" fillId="0" borderId="0" xfId="0" applyNumberForma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Board Temperature vs.</a:t>
            </a:r>
            <a:r>
              <a:rPr lang="en-US" baseline="0"/>
              <a:t> Thermistor Impeadance</a:t>
            </a:r>
          </a:p>
        </c:rich>
      </c:tx>
      <c:overlay val="0"/>
    </c:title>
    <c:autoTitleDeleted val="0"/>
    <c:plotArea>
      <c:layout/>
      <c:scatterChart>
        <c:scatterStyle val="smoothMarker"/>
        <c:varyColors val="0"/>
        <c:ser>
          <c:idx val="0"/>
          <c:order val="0"/>
          <c:tx>
            <c:strRef>
              <c:f>'Thermistor Information'!$AK$4</c:f>
              <c:strCache>
                <c:ptCount val="1"/>
                <c:pt idx="0">
                  <c:v>Temperature</c:v>
                </c:pt>
              </c:strCache>
            </c:strRef>
          </c:tx>
          <c:marker>
            <c:symbol val="none"/>
          </c:marker>
          <c:xVal>
            <c:numRef>
              <c:f>'Thermistor Information'!$AJ$5:$AJ$153</c:f>
              <c:numCache>
                <c:formatCode>General</c:formatCode>
                <c:ptCount val="149"/>
                <c:pt idx="0">
                  <c:v>15000</c:v>
                </c:pt>
                <c:pt idx="1">
                  <c:v>14900</c:v>
                </c:pt>
                <c:pt idx="2">
                  <c:v>14800</c:v>
                </c:pt>
                <c:pt idx="3">
                  <c:v>14700</c:v>
                </c:pt>
                <c:pt idx="4">
                  <c:v>14600</c:v>
                </c:pt>
                <c:pt idx="5">
                  <c:v>14500</c:v>
                </c:pt>
                <c:pt idx="6">
                  <c:v>14400</c:v>
                </c:pt>
                <c:pt idx="7">
                  <c:v>14300</c:v>
                </c:pt>
                <c:pt idx="8">
                  <c:v>14200</c:v>
                </c:pt>
                <c:pt idx="9">
                  <c:v>14100</c:v>
                </c:pt>
                <c:pt idx="10">
                  <c:v>14000</c:v>
                </c:pt>
                <c:pt idx="11">
                  <c:v>13900</c:v>
                </c:pt>
                <c:pt idx="12">
                  <c:v>13800</c:v>
                </c:pt>
                <c:pt idx="13">
                  <c:v>13700</c:v>
                </c:pt>
                <c:pt idx="14">
                  <c:v>13600</c:v>
                </c:pt>
                <c:pt idx="15">
                  <c:v>13500</c:v>
                </c:pt>
                <c:pt idx="16">
                  <c:v>13400</c:v>
                </c:pt>
                <c:pt idx="17">
                  <c:v>13300</c:v>
                </c:pt>
                <c:pt idx="18">
                  <c:v>13200</c:v>
                </c:pt>
                <c:pt idx="19">
                  <c:v>13100</c:v>
                </c:pt>
                <c:pt idx="20">
                  <c:v>13000</c:v>
                </c:pt>
                <c:pt idx="21">
                  <c:v>12900</c:v>
                </c:pt>
                <c:pt idx="22">
                  <c:v>12800</c:v>
                </c:pt>
                <c:pt idx="23">
                  <c:v>12700</c:v>
                </c:pt>
                <c:pt idx="24">
                  <c:v>12600</c:v>
                </c:pt>
                <c:pt idx="25">
                  <c:v>12500</c:v>
                </c:pt>
                <c:pt idx="26">
                  <c:v>12400</c:v>
                </c:pt>
                <c:pt idx="27">
                  <c:v>12300</c:v>
                </c:pt>
                <c:pt idx="28">
                  <c:v>12200</c:v>
                </c:pt>
                <c:pt idx="29">
                  <c:v>12100</c:v>
                </c:pt>
                <c:pt idx="30">
                  <c:v>12000</c:v>
                </c:pt>
                <c:pt idx="31">
                  <c:v>11900</c:v>
                </c:pt>
                <c:pt idx="32">
                  <c:v>11800</c:v>
                </c:pt>
                <c:pt idx="33">
                  <c:v>11700</c:v>
                </c:pt>
                <c:pt idx="34">
                  <c:v>11600</c:v>
                </c:pt>
                <c:pt idx="35">
                  <c:v>11500</c:v>
                </c:pt>
                <c:pt idx="36">
                  <c:v>11400</c:v>
                </c:pt>
                <c:pt idx="37">
                  <c:v>11300</c:v>
                </c:pt>
                <c:pt idx="38">
                  <c:v>11200</c:v>
                </c:pt>
                <c:pt idx="39">
                  <c:v>11100</c:v>
                </c:pt>
                <c:pt idx="40">
                  <c:v>11000</c:v>
                </c:pt>
                <c:pt idx="41">
                  <c:v>10900</c:v>
                </c:pt>
                <c:pt idx="42">
                  <c:v>10800</c:v>
                </c:pt>
                <c:pt idx="43">
                  <c:v>10700</c:v>
                </c:pt>
                <c:pt idx="44">
                  <c:v>10600</c:v>
                </c:pt>
                <c:pt idx="45">
                  <c:v>10500</c:v>
                </c:pt>
                <c:pt idx="46">
                  <c:v>10400</c:v>
                </c:pt>
                <c:pt idx="47">
                  <c:v>10300</c:v>
                </c:pt>
                <c:pt idx="48">
                  <c:v>10200</c:v>
                </c:pt>
                <c:pt idx="49">
                  <c:v>10100</c:v>
                </c:pt>
                <c:pt idx="50">
                  <c:v>10000</c:v>
                </c:pt>
                <c:pt idx="51">
                  <c:v>9900</c:v>
                </c:pt>
                <c:pt idx="52">
                  <c:v>9800</c:v>
                </c:pt>
                <c:pt idx="53">
                  <c:v>9700</c:v>
                </c:pt>
                <c:pt idx="54">
                  <c:v>9600</c:v>
                </c:pt>
                <c:pt idx="55">
                  <c:v>9500</c:v>
                </c:pt>
                <c:pt idx="56">
                  <c:v>9400</c:v>
                </c:pt>
                <c:pt idx="57">
                  <c:v>9300</c:v>
                </c:pt>
                <c:pt idx="58">
                  <c:v>9200</c:v>
                </c:pt>
                <c:pt idx="59">
                  <c:v>9100</c:v>
                </c:pt>
                <c:pt idx="60">
                  <c:v>9000</c:v>
                </c:pt>
                <c:pt idx="61">
                  <c:v>8900</c:v>
                </c:pt>
                <c:pt idx="62">
                  <c:v>8800</c:v>
                </c:pt>
                <c:pt idx="63">
                  <c:v>8700</c:v>
                </c:pt>
                <c:pt idx="64">
                  <c:v>8600</c:v>
                </c:pt>
                <c:pt idx="65">
                  <c:v>8500</c:v>
                </c:pt>
                <c:pt idx="66">
                  <c:v>8400</c:v>
                </c:pt>
                <c:pt idx="67">
                  <c:v>8300</c:v>
                </c:pt>
                <c:pt idx="68">
                  <c:v>8200</c:v>
                </c:pt>
                <c:pt idx="69">
                  <c:v>8100</c:v>
                </c:pt>
                <c:pt idx="70">
                  <c:v>8000</c:v>
                </c:pt>
                <c:pt idx="71">
                  <c:v>7900</c:v>
                </c:pt>
                <c:pt idx="72">
                  <c:v>7800</c:v>
                </c:pt>
                <c:pt idx="73">
                  <c:v>7700</c:v>
                </c:pt>
                <c:pt idx="74">
                  <c:v>7600</c:v>
                </c:pt>
                <c:pt idx="75">
                  <c:v>7500</c:v>
                </c:pt>
                <c:pt idx="76">
                  <c:v>7400</c:v>
                </c:pt>
                <c:pt idx="77">
                  <c:v>7300</c:v>
                </c:pt>
                <c:pt idx="78">
                  <c:v>7200</c:v>
                </c:pt>
                <c:pt idx="79">
                  <c:v>7100</c:v>
                </c:pt>
                <c:pt idx="80">
                  <c:v>7000</c:v>
                </c:pt>
                <c:pt idx="81">
                  <c:v>6900</c:v>
                </c:pt>
                <c:pt idx="82">
                  <c:v>6800</c:v>
                </c:pt>
                <c:pt idx="83">
                  <c:v>6700</c:v>
                </c:pt>
                <c:pt idx="84">
                  <c:v>6600</c:v>
                </c:pt>
                <c:pt idx="85">
                  <c:v>6500</c:v>
                </c:pt>
                <c:pt idx="86">
                  <c:v>6400</c:v>
                </c:pt>
                <c:pt idx="87">
                  <c:v>6300</c:v>
                </c:pt>
                <c:pt idx="88">
                  <c:v>6200</c:v>
                </c:pt>
                <c:pt idx="89">
                  <c:v>6100</c:v>
                </c:pt>
                <c:pt idx="90">
                  <c:v>6000</c:v>
                </c:pt>
                <c:pt idx="91">
                  <c:v>5900</c:v>
                </c:pt>
                <c:pt idx="92">
                  <c:v>5800</c:v>
                </c:pt>
                <c:pt idx="93">
                  <c:v>5700</c:v>
                </c:pt>
                <c:pt idx="94">
                  <c:v>5600</c:v>
                </c:pt>
                <c:pt idx="95">
                  <c:v>5500</c:v>
                </c:pt>
                <c:pt idx="96">
                  <c:v>5400</c:v>
                </c:pt>
                <c:pt idx="97">
                  <c:v>5300</c:v>
                </c:pt>
                <c:pt idx="98">
                  <c:v>5200</c:v>
                </c:pt>
                <c:pt idx="99">
                  <c:v>5100</c:v>
                </c:pt>
                <c:pt idx="100">
                  <c:v>5000</c:v>
                </c:pt>
                <c:pt idx="101">
                  <c:v>4900</c:v>
                </c:pt>
                <c:pt idx="102">
                  <c:v>4800</c:v>
                </c:pt>
                <c:pt idx="103">
                  <c:v>4700</c:v>
                </c:pt>
                <c:pt idx="104">
                  <c:v>4600</c:v>
                </c:pt>
                <c:pt idx="105">
                  <c:v>4500</c:v>
                </c:pt>
                <c:pt idx="106">
                  <c:v>4400</c:v>
                </c:pt>
                <c:pt idx="107">
                  <c:v>4300</c:v>
                </c:pt>
                <c:pt idx="108">
                  <c:v>4200</c:v>
                </c:pt>
                <c:pt idx="109">
                  <c:v>4100</c:v>
                </c:pt>
                <c:pt idx="110">
                  <c:v>4000</c:v>
                </c:pt>
                <c:pt idx="111">
                  <c:v>3900</c:v>
                </c:pt>
                <c:pt idx="112">
                  <c:v>3800</c:v>
                </c:pt>
                <c:pt idx="113">
                  <c:v>3700</c:v>
                </c:pt>
                <c:pt idx="114">
                  <c:v>3600</c:v>
                </c:pt>
                <c:pt idx="115">
                  <c:v>3500</c:v>
                </c:pt>
                <c:pt idx="116">
                  <c:v>3400</c:v>
                </c:pt>
                <c:pt idx="117">
                  <c:v>3300</c:v>
                </c:pt>
                <c:pt idx="118">
                  <c:v>3200</c:v>
                </c:pt>
                <c:pt idx="119">
                  <c:v>3100</c:v>
                </c:pt>
                <c:pt idx="120">
                  <c:v>3000</c:v>
                </c:pt>
                <c:pt idx="121">
                  <c:v>2900</c:v>
                </c:pt>
                <c:pt idx="122">
                  <c:v>2800</c:v>
                </c:pt>
                <c:pt idx="123">
                  <c:v>2700</c:v>
                </c:pt>
                <c:pt idx="124">
                  <c:v>2600</c:v>
                </c:pt>
                <c:pt idx="125">
                  <c:v>2500</c:v>
                </c:pt>
                <c:pt idx="126">
                  <c:v>2400</c:v>
                </c:pt>
                <c:pt idx="127">
                  <c:v>2300</c:v>
                </c:pt>
                <c:pt idx="128">
                  <c:v>2200</c:v>
                </c:pt>
                <c:pt idx="129">
                  <c:v>2100</c:v>
                </c:pt>
                <c:pt idx="130">
                  <c:v>2000</c:v>
                </c:pt>
                <c:pt idx="131">
                  <c:v>1900</c:v>
                </c:pt>
                <c:pt idx="132">
                  <c:v>1800</c:v>
                </c:pt>
                <c:pt idx="133">
                  <c:v>1700</c:v>
                </c:pt>
                <c:pt idx="134">
                  <c:v>1600</c:v>
                </c:pt>
                <c:pt idx="135">
                  <c:v>1500</c:v>
                </c:pt>
                <c:pt idx="136">
                  <c:v>1400</c:v>
                </c:pt>
                <c:pt idx="137">
                  <c:v>1300</c:v>
                </c:pt>
                <c:pt idx="138">
                  <c:v>1200</c:v>
                </c:pt>
                <c:pt idx="139">
                  <c:v>1100</c:v>
                </c:pt>
                <c:pt idx="140">
                  <c:v>1000</c:v>
                </c:pt>
                <c:pt idx="141">
                  <c:v>900</c:v>
                </c:pt>
                <c:pt idx="142">
                  <c:v>800</c:v>
                </c:pt>
                <c:pt idx="143">
                  <c:v>700</c:v>
                </c:pt>
                <c:pt idx="144">
                  <c:v>600</c:v>
                </c:pt>
                <c:pt idx="145">
                  <c:v>500</c:v>
                </c:pt>
                <c:pt idx="146">
                  <c:v>400</c:v>
                </c:pt>
                <c:pt idx="147">
                  <c:v>300</c:v>
                </c:pt>
                <c:pt idx="148">
                  <c:v>200</c:v>
                </c:pt>
              </c:numCache>
            </c:numRef>
          </c:xVal>
          <c:yVal>
            <c:numRef>
              <c:f>'Thermistor Information'!$AK$5:$AK$153</c:f>
              <c:numCache>
                <c:formatCode>General</c:formatCode>
                <c:ptCount val="149"/>
                <c:pt idx="0">
                  <c:v>14.863807085437259</c:v>
                </c:pt>
                <c:pt idx="1">
                  <c:v>15.025430375637086</c:v>
                </c:pt>
                <c:pt idx="2">
                  <c:v>15.188325381022082</c:v>
                </c:pt>
                <c:pt idx="3">
                  <c:v>15.352510907868066</c:v>
                </c:pt>
                <c:pt idx="4">
                  <c:v>15.51800617187024</c:v>
                </c:pt>
                <c:pt idx="5">
                  <c:v>15.684830809949176</c:v>
                </c:pt>
                <c:pt idx="6">
                  <c:v>15.853004892481124</c:v>
                </c:pt>
                <c:pt idx="7">
                  <c:v>16.022548935972736</c:v>
                </c:pt>
                <c:pt idx="8">
                  <c:v>16.193483916197067</c:v>
                </c:pt>
                <c:pt idx="9">
                  <c:v>16.365831281813712</c:v>
                </c:pt>
                <c:pt idx="10">
                  <c:v>16.539612968492065</c:v>
                </c:pt>
                <c:pt idx="11">
                  <c:v>16.71485141356186</c:v>
                </c:pt>
                <c:pt idx="12">
                  <c:v>16.891569571213893</c:v>
                </c:pt>
                <c:pt idx="13">
                  <c:v>17.069790928275665</c:v>
                </c:pt>
                <c:pt idx="14">
                  <c:v>17.249539520588087</c:v>
                </c:pt>
                <c:pt idx="15">
                  <c:v>17.430839950011489</c:v>
                </c:pt>
                <c:pt idx="16">
                  <c:v>17.613717402088753</c:v>
                </c:pt>
                <c:pt idx="17">
                  <c:v>17.798197664397208</c:v>
                </c:pt>
                <c:pt idx="18">
                  <c:v>17.984307145621074</c:v>
                </c:pt>
                <c:pt idx="19">
                  <c:v>18.172072895378506</c:v>
                </c:pt>
                <c:pt idx="20">
                  <c:v>18.36152262483921</c:v>
                </c:pt>
                <c:pt idx="21">
                  <c:v>18.552684728170163</c:v>
                </c:pt>
                <c:pt idx="22">
                  <c:v>18.745588304850344</c:v>
                </c:pt>
                <c:pt idx="23">
                  <c:v>18.940263182895535</c:v>
                </c:pt>
                <c:pt idx="24">
                  <c:v>19.136739943039174</c:v>
                </c:pt>
                <c:pt idx="25">
                  <c:v>19.335049943915351</c:v>
                </c:pt>
                <c:pt idx="26">
                  <c:v>19.535225348294944</c:v>
                </c:pt>
                <c:pt idx="27">
                  <c:v>19.73729915042702</c:v>
                </c:pt>
                <c:pt idx="28">
                  <c:v>19.941305204542175</c:v>
                </c:pt>
                <c:pt idx="29">
                  <c:v>20.147278254576634</c:v>
                </c:pt>
                <c:pt idx="30">
                  <c:v>20.355253965180395</c:v>
                </c:pt>
                <c:pt idx="31">
                  <c:v>20.565268954076487</c:v>
                </c:pt>
                <c:pt idx="32">
                  <c:v>20.777360825840844</c:v>
                </c:pt>
                <c:pt idx="33">
                  <c:v>20.991568207179341</c:v>
                </c:pt>
                <c:pt idx="34">
                  <c:v>21.20793078378108</c:v>
                </c:pt>
                <c:pt idx="35">
                  <c:v>21.426489338833107</c:v>
                </c:pt>
                <c:pt idx="36">
                  <c:v>21.647285793285505</c:v>
                </c:pt>
                <c:pt idx="37">
                  <c:v>21.87036324796469</c:v>
                </c:pt>
                <c:pt idx="38">
                  <c:v>22.095766027634795</c:v>
                </c:pt>
                <c:pt idx="39">
                  <c:v>22.323539727117463</c:v>
                </c:pt>
                <c:pt idx="40">
                  <c:v>22.553731259584481</c:v>
                </c:pt>
                <c:pt idx="41">
                  <c:v>22.786388907147341</c:v>
                </c:pt>
                <c:pt idx="42">
                  <c:v>23.021562373874531</c:v>
                </c:pt>
                <c:pt idx="43">
                  <c:v>23.25930284137786</c:v>
                </c:pt>
                <c:pt idx="44">
                  <c:v>23.499663027116526</c:v>
                </c:pt>
                <c:pt idx="45">
                  <c:v>23.742697245580075</c:v>
                </c:pt>
                <c:pt idx="46">
                  <c:v>23.988461472520385</c:v>
                </c:pt>
                <c:pt idx="47">
                  <c:v>24.237013412416673</c:v>
                </c:pt>
                <c:pt idx="48">
                  <c:v>24.488412569368847</c:v>
                </c:pt>
                <c:pt idx="49">
                  <c:v>24.742720321629633</c:v>
                </c:pt>
                <c:pt idx="50">
                  <c:v>25</c:v>
                </c:pt>
                <c:pt idx="51">
                  <c:v>25.260316970329313</c:v>
                </c:pt>
                <c:pt idx="52">
                  <c:v>25.523738720379811</c:v>
                </c:pt>
                <c:pt idx="53">
                  <c:v>25.790334951332397</c:v>
                </c:pt>
                <c:pt idx="54">
                  <c:v>26.060177674234296</c:v>
                </c:pt>
                <c:pt idx="55">
                  <c:v>26.33334131170858</c:v>
                </c:pt>
                <c:pt idx="56">
                  <c:v>26.609902805273009</c:v>
                </c:pt>
                <c:pt idx="57">
                  <c:v>26.889941728640451</c:v>
                </c:pt>
                <c:pt idx="58">
                  <c:v>27.173540407403152</c:v>
                </c:pt>
                <c:pt idx="59">
                  <c:v>27.46078404553441</c:v>
                </c:pt>
                <c:pt idx="60">
                  <c:v>27.7517608591765</c:v>
                </c:pt>
                <c:pt idx="61">
                  <c:v>28.046562218220572</c:v>
                </c:pt>
                <c:pt idx="62">
                  <c:v>28.345282796225945</c:v>
                </c:pt>
                <c:pt idx="63">
                  <c:v>28.648020729272389</c:v>
                </c:pt>
                <c:pt idx="64">
                  <c:v>28.954877784386099</c:v>
                </c:pt>
                <c:pt idx="65">
                  <c:v>29.265959538237496</c:v>
                </c:pt>
                <c:pt idx="66">
                  <c:v>29.581375566865461</c:v>
                </c:pt>
                <c:pt idx="67">
                  <c:v>29.901239647250293</c:v>
                </c:pt>
                <c:pt idx="68">
                  <c:v>30.225669971628236</c:v>
                </c:pt>
                <c:pt idx="69">
                  <c:v>30.554789375520613</c:v>
                </c:pt>
                <c:pt idx="70">
                  <c:v>30.88872558053697</c:v>
                </c:pt>
                <c:pt idx="71">
                  <c:v>31.227611453108807</c:v>
                </c:pt>
                <c:pt idx="72">
                  <c:v>31.571585280416286</c:v>
                </c:pt>
                <c:pt idx="73">
                  <c:v>31.92079106488859</c:v>
                </c:pt>
                <c:pt idx="74">
                  <c:v>32.275378838788356</c:v>
                </c:pt>
                <c:pt idx="75">
                  <c:v>32.635505000536511</c:v>
                </c:pt>
                <c:pt idx="76">
                  <c:v>33.001332674592163</c:v>
                </c:pt>
                <c:pt idx="77">
                  <c:v>33.373032096884458</c:v>
                </c:pt>
                <c:pt idx="78">
                  <c:v>33.750781027987159</c:v>
                </c:pt>
                <c:pt idx="79">
                  <c:v>34.134765196454964</c:v>
                </c:pt>
                <c:pt idx="80">
                  <c:v>34.525178774981384</c:v>
                </c:pt>
                <c:pt idx="81">
                  <c:v>34.922224892320969</c:v>
                </c:pt>
                <c:pt idx="82">
                  <c:v>35.326116184225441</c:v>
                </c:pt>
                <c:pt idx="83">
                  <c:v>35.737075386993581</c:v>
                </c:pt>
                <c:pt idx="84">
                  <c:v>36.155335977624247</c:v>
                </c:pt>
                <c:pt idx="85">
                  <c:v>36.581142865005461</c:v>
                </c:pt>
                <c:pt idx="86">
                  <c:v>37.01475313706618</c:v>
                </c:pt>
                <c:pt idx="87">
                  <c:v>37.456436869381321</c:v>
                </c:pt>
                <c:pt idx="88">
                  <c:v>37.906478001355481</c:v>
                </c:pt>
                <c:pt idx="89">
                  <c:v>38.365175286830436</c:v>
                </c:pt>
                <c:pt idx="90">
                  <c:v>38.832843326781926</c:v>
                </c:pt>
                <c:pt idx="91">
                  <c:v>39.309813692702505</c:v>
                </c:pt>
                <c:pt idx="92">
                  <c:v>39.796436150331658</c:v>
                </c:pt>
                <c:pt idx="93">
                  <c:v>40.293079994608661</c:v>
                </c:pt>
                <c:pt idx="94">
                  <c:v>40.800135508121286</c:v>
                </c:pt>
                <c:pt idx="95">
                  <c:v>41.318015556918738</c:v>
                </c:pt>
                <c:pt idx="96">
                  <c:v>41.847157339405896</c:v>
                </c:pt>
                <c:pt idx="97">
                  <c:v>42.388024306157433</c:v>
                </c:pt>
                <c:pt idx="98">
                  <c:v>42.941108270956704</c:v>
                </c:pt>
                <c:pt idx="99">
                  <c:v>43.506931736215165</c:v>
                </c:pt>
                <c:pt idx="100">
                  <c:v>44.086050459254125</c:v>
                </c:pt>
                <c:pt idx="101">
                  <c:v>44.679056289802816</c:v>
                </c:pt>
                <c:pt idx="102">
                  <c:v>45.28658031360402</c:v>
                </c:pt>
                <c:pt idx="103">
                  <c:v>45.909296342341293</c:v>
                </c:pt>
                <c:pt idx="104">
                  <c:v>46.547924796368818</c:v>
                </c:pt>
                <c:pt idx="105">
                  <c:v>47.203237034131291</c:v>
                </c:pt>
                <c:pt idx="106">
                  <c:v>47.876060190939768</c:v>
                </c:pt>
                <c:pt idx="107">
                  <c:v>48.567282600215435</c:v>
                </c:pt>
                <c:pt idx="108">
                  <c:v>49.277859882789301</c:v>
                </c:pt>
                <c:pt idx="109">
                  <c:v>50.008821804802949</c:v>
                </c:pt>
                <c:pt idx="110">
                  <c:v>50.761280022769654</c:v>
                </c:pt>
                <c:pt idx="111">
                  <c:v>51.536436856128148</c:v>
                </c:pt>
                <c:pt idx="112">
                  <c:v>52.335595254078157</c:v>
                </c:pt>
                <c:pt idx="113">
                  <c:v>53.160170155769435</c:v>
                </c:pt>
                <c:pt idx="114">
                  <c:v>54.011701482512194</c:v>
                </c:pt>
                <c:pt idx="115">
                  <c:v>54.89186904949679</c:v>
                </c:pt>
                <c:pt idx="116">
                  <c:v>55.802509745037185</c:v>
                </c:pt>
                <c:pt idx="117">
                  <c:v>56.745637400822886</c:v>
                </c:pt>
                <c:pt idx="118">
                  <c:v>57.723465871351152</c:v>
                </c:pt>
                <c:pt idx="119">
                  <c:v>58.738435960285074</c:v>
                </c:pt>
                <c:pt idx="120">
                  <c:v>59.793246983505924</c:v>
                </c:pt>
                <c:pt idx="121">
                  <c:v>60.890893953338832</c:v>
                </c:pt>
                <c:pt idx="122">
                  <c:v>62.034711619736129</c:v>
                </c:pt>
                <c:pt idx="123">
                  <c:v>63.228426931238516</c:v>
                </c:pt>
                <c:pt idx="124">
                  <c:v>64.476221907877289</c:v>
                </c:pt>
                <c:pt idx="125">
                  <c:v>65.78280948715485</c:v>
                </c:pt>
                <c:pt idx="126">
                  <c:v>67.15352566588723</c:v>
                </c:pt>
                <c:pt idx="127">
                  <c:v>68.594442291345786</c:v>
                </c:pt>
                <c:pt idx="128">
                  <c:v>70.112506266175501</c:v>
                </c:pt>
                <c:pt idx="129">
                  <c:v>71.715712887872087</c:v>
                </c:pt>
                <c:pt idx="130">
                  <c:v>73.413323793218638</c:v>
                </c:pt>
                <c:pt idx="131">
                  <c:v>75.216143900609609</c:v>
                </c:pt>
                <c:pt idx="132">
                  <c:v>77.136877430626384</c:v>
                </c:pt>
                <c:pt idx="133">
                  <c:v>79.190591479976206</c:v>
                </c:pt>
                <c:pt idx="134">
                  <c:v>81.395328260515555</c:v>
                </c:pt>
                <c:pt idx="135">
                  <c:v>83.772926555522986</c:v>
                </c:pt>
                <c:pt idx="136">
                  <c:v>86.35014358725158</c:v>
                </c:pt>
                <c:pt idx="137">
                  <c:v>89.160218119272486</c:v>
                </c:pt>
                <c:pt idx="138">
                  <c:v>92.245098509802233</c:v>
                </c:pt>
                <c:pt idx="139">
                  <c:v>95.658702819320297</c:v>
                </c:pt>
                <c:pt idx="140">
                  <c:v>99.471836313715016</c:v>
                </c:pt>
                <c:pt idx="141">
                  <c:v>103.77987915109657</c:v>
                </c:pt>
                <c:pt idx="142">
                  <c:v>108.71532960872048</c:v>
                </c:pt>
                <c:pt idx="143">
                  <c:v>114.46936235819965</c:v>
                </c:pt>
                <c:pt idx="144">
                  <c:v>121.33136141635617</c:v>
                </c:pt>
                <c:pt idx="145">
                  <c:v>129.76770222734382</c:v>
                </c:pt>
                <c:pt idx="146">
                  <c:v>140.59721790320037</c:v>
                </c:pt>
                <c:pt idx="147">
                  <c:v>155.44877783602965</c:v>
                </c:pt>
                <c:pt idx="148">
                  <c:v>178.28769415489762</c:v>
                </c:pt>
              </c:numCache>
            </c:numRef>
          </c:yVal>
          <c:smooth val="1"/>
          <c:extLst>
            <c:ext xmlns:c16="http://schemas.microsoft.com/office/drawing/2014/chart" uri="{C3380CC4-5D6E-409C-BE32-E72D297353CC}">
              <c16:uniqueId val="{00000000-DF54-4222-B6E5-FEAA4B052D4F}"/>
            </c:ext>
          </c:extLst>
        </c:ser>
        <c:dLbls>
          <c:showLegendKey val="0"/>
          <c:showVal val="0"/>
          <c:showCatName val="0"/>
          <c:showSerName val="0"/>
          <c:showPercent val="0"/>
          <c:showBubbleSize val="0"/>
        </c:dLbls>
        <c:axId val="72571072"/>
        <c:axId val="72570496"/>
      </c:scatterChart>
      <c:valAx>
        <c:axId val="72571072"/>
        <c:scaling>
          <c:orientation val="minMax"/>
        </c:scaling>
        <c:delete val="0"/>
        <c:axPos val="b"/>
        <c:majorGridlines>
          <c:spPr>
            <a:ln>
              <a:prstDash val="dash"/>
            </a:ln>
          </c:spPr>
        </c:majorGridlines>
        <c:title>
          <c:tx>
            <c:rich>
              <a:bodyPr/>
              <a:lstStyle/>
              <a:p>
                <a:pPr>
                  <a:defRPr/>
                </a:pPr>
                <a:r>
                  <a:rPr lang="en-US"/>
                  <a:t>Thermistor Impeadance</a:t>
                </a:r>
              </a:p>
            </c:rich>
          </c:tx>
          <c:overlay val="0"/>
        </c:title>
        <c:numFmt formatCode="General" sourceLinked="1"/>
        <c:majorTickMark val="out"/>
        <c:minorTickMark val="none"/>
        <c:tickLblPos val="nextTo"/>
        <c:crossAx val="72570496"/>
        <c:crosses val="autoZero"/>
        <c:crossBetween val="midCat"/>
      </c:valAx>
      <c:valAx>
        <c:axId val="72570496"/>
        <c:scaling>
          <c:orientation val="minMax"/>
        </c:scaling>
        <c:delete val="0"/>
        <c:axPos val="l"/>
        <c:majorGridlines>
          <c:spPr>
            <a:ln>
              <a:prstDash val="dash"/>
            </a:ln>
          </c:spPr>
        </c:majorGridlines>
        <c:title>
          <c:tx>
            <c:rich>
              <a:bodyPr rot="-5400000" vert="horz"/>
              <a:lstStyle/>
              <a:p>
                <a:pPr>
                  <a:defRPr/>
                </a:pPr>
                <a:r>
                  <a:rPr lang="en-US"/>
                  <a:t>Board Temperature</a:t>
                </a:r>
              </a:p>
            </c:rich>
          </c:tx>
          <c:overlay val="0"/>
        </c:title>
        <c:numFmt formatCode="General" sourceLinked="1"/>
        <c:majorTickMark val="out"/>
        <c:minorTickMark val="none"/>
        <c:tickLblPos val="nextTo"/>
        <c:crossAx val="7257107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Chart 1: V</a:t>
            </a:r>
            <a:r>
              <a:rPr lang="en-US" baseline="-25000"/>
              <a:t>0</a:t>
            </a:r>
            <a:r>
              <a:rPr lang="en-US"/>
              <a:t> vs. Board Temperature</a:t>
            </a:r>
          </a:p>
        </c:rich>
      </c:tx>
      <c:overlay val="0"/>
    </c:title>
    <c:autoTitleDeleted val="0"/>
    <c:plotArea>
      <c:layout/>
      <c:scatterChart>
        <c:scatterStyle val="smoothMarker"/>
        <c:varyColors val="0"/>
        <c:ser>
          <c:idx val="0"/>
          <c:order val="0"/>
          <c:tx>
            <c:v>Voltage</c:v>
          </c:tx>
          <c:marker>
            <c:symbol val="none"/>
          </c:marker>
          <c:xVal>
            <c:numRef>
              <c:f>'Application Circuit 1'!$X$8:$X$38</c:f>
              <c:numCache>
                <c:formatCode>General</c:formatCode>
                <c:ptCount val="3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numCache>
            </c:numRef>
          </c:xVal>
          <c:yVal>
            <c:numRef>
              <c:f>'Application Circuit 1'!$Z$8:$Z$38</c:f>
              <c:numCache>
                <c:formatCode>General</c:formatCode>
                <c:ptCount val="31"/>
                <c:pt idx="0">
                  <c:v>3.7081535536105243</c:v>
                </c:pt>
                <c:pt idx="1">
                  <c:v>3.4800881472262479</c:v>
                </c:pt>
                <c:pt idx="2">
                  <c:v>3.2400834295300251</c:v>
                </c:pt>
                <c:pt idx="3">
                  <c:v>2.9932317825934747</c:v>
                </c:pt>
                <c:pt idx="4">
                  <c:v>2.7448430049251962</c:v>
                </c:pt>
                <c:pt idx="5">
                  <c:v>2.5</c:v>
                </c:pt>
                <c:pt idx="6">
                  <c:v>2.2631843987137663</c:v>
                </c:pt>
                <c:pt idx="7">
                  <c:v>2.0380216285869874</c:v>
                </c:pt>
                <c:pt idx="8">
                  <c:v>1.8271621809325762</c:v>
                </c:pt>
                <c:pt idx="9">
                  <c:v>1.6322862216493137</c:v>
                </c:pt>
                <c:pt idx="10">
                  <c:v>1.4541999398237426</c:v>
                </c:pt>
                <c:pt idx="11">
                  <c:v>1.292985865187795</c:v>
                </c:pt>
                <c:pt idx="12">
                  <c:v>1.1481730120608764</c:v>
                </c:pt>
                <c:pt idx="13">
                  <c:v>1.0189015465488016</c:v>
                </c:pt>
                <c:pt idx="14">
                  <c:v>0.90406663303515655</c:v>
                </c:pt>
                <c:pt idx="15">
                  <c:v>0.80243462742059124</c:v>
                </c:pt>
                <c:pt idx="16">
                  <c:v>0.71273081569593744</c:v>
                </c:pt>
                <c:pt idx="17">
                  <c:v>0.63370146601283306</c:v>
                </c:pt>
                <c:pt idx="18">
                  <c:v>0.56415459828309489</c:v>
                </c:pt>
                <c:pt idx="19">
                  <c:v>0.50298422380296881</c:v>
                </c:pt>
                <c:pt idx="20">
                  <c:v>0.44918242710121931</c:v>
                </c:pt>
                <c:pt idx="21">
                  <c:v>0.40184295472220627</c:v>
                </c:pt>
                <c:pt idx="22">
                  <c:v>0.36015919142983766</c:v>
                </c:pt>
                <c:pt idx="23">
                  <c:v>0.32341867807924041</c:v>
                </c:pt>
                <c:pt idx="24">
                  <c:v>0.29099571513821931</c:v>
                </c:pt>
                <c:pt idx="25">
                  <c:v>0.2623431145218923</c:v>
                </c:pt>
                <c:pt idx="26">
                  <c:v>0.23698380001394648</c:v>
                </c:pt>
                <c:pt idx="27">
                  <c:v>0.21450269371099132</c:v>
                </c:pt>
                <c:pt idx="28">
                  <c:v>0.19453914147638199</c:v>
                </c:pt>
                <c:pt idx="29">
                  <c:v>0.176780005040136</c:v>
                </c:pt>
                <c:pt idx="30">
                  <c:v>0.16095346611965761</c:v>
                </c:pt>
              </c:numCache>
            </c:numRef>
          </c:yVal>
          <c:smooth val="1"/>
          <c:extLst>
            <c:ext xmlns:c16="http://schemas.microsoft.com/office/drawing/2014/chart" uri="{C3380CC4-5D6E-409C-BE32-E72D297353CC}">
              <c16:uniqueId val="{00000000-7CB3-4779-921D-BC1ED07DD953}"/>
            </c:ext>
          </c:extLst>
        </c:ser>
        <c:ser>
          <c:idx val="1"/>
          <c:order val="1"/>
          <c:tx>
            <c:v>V1 Calc.</c:v>
          </c:tx>
          <c:spPr>
            <a:ln w="19050">
              <a:prstDash val="solid"/>
            </a:ln>
          </c:spPr>
          <c:marker>
            <c:symbol val="none"/>
          </c:marker>
          <c:xVal>
            <c:numRef>
              <c:f>'Application Circuit 1'!$X$40:$X$41</c:f>
              <c:numCache>
                <c:formatCode>0.00</c:formatCode>
                <c:ptCount val="2"/>
                <c:pt idx="0">
                  <c:v>85</c:v>
                </c:pt>
                <c:pt idx="1">
                  <c:v>85</c:v>
                </c:pt>
              </c:numCache>
            </c:numRef>
          </c:xVal>
          <c:yVal>
            <c:numRef>
              <c:f>'Application Circuit 1'!$Y$40:$Y$41</c:f>
              <c:numCache>
                <c:formatCode>0.00</c:formatCode>
                <c:ptCount val="2"/>
                <c:pt idx="0" formatCode="General">
                  <c:v>0.25</c:v>
                </c:pt>
                <c:pt idx="1">
                  <c:v>4.75</c:v>
                </c:pt>
              </c:numCache>
            </c:numRef>
          </c:yVal>
          <c:smooth val="1"/>
          <c:extLst>
            <c:ext xmlns:c16="http://schemas.microsoft.com/office/drawing/2014/chart" uri="{C3380CC4-5D6E-409C-BE32-E72D297353CC}">
              <c16:uniqueId val="{00000001-7CB3-4779-921D-BC1ED07DD953}"/>
            </c:ext>
          </c:extLst>
        </c:ser>
        <c:ser>
          <c:idx val="2"/>
          <c:order val="2"/>
          <c:tx>
            <c:v>Board Temp. Calc</c:v>
          </c:tx>
          <c:spPr>
            <a:ln w="19050"/>
          </c:spPr>
          <c:marker>
            <c:symbol val="none"/>
          </c:marker>
          <c:xVal>
            <c:numRef>
              <c:f>'Application Circuit 1'!$X$43:$X$44</c:f>
              <c:numCache>
                <c:formatCode>General</c:formatCode>
                <c:ptCount val="2"/>
                <c:pt idx="0">
                  <c:v>5</c:v>
                </c:pt>
                <c:pt idx="1">
                  <c:v>145</c:v>
                </c:pt>
              </c:numCache>
            </c:numRef>
          </c:xVal>
          <c:yVal>
            <c:numRef>
              <c:f>'Application Circuit 1'!$Y$43:$Y$44</c:f>
              <c:numCache>
                <c:formatCode>0.00</c:formatCode>
                <c:ptCount val="2"/>
                <c:pt idx="0">
                  <c:v>0.6</c:v>
                </c:pt>
                <c:pt idx="1">
                  <c:v>0.6</c:v>
                </c:pt>
              </c:numCache>
            </c:numRef>
          </c:yVal>
          <c:smooth val="1"/>
          <c:extLst>
            <c:ext xmlns:c16="http://schemas.microsoft.com/office/drawing/2014/chart" uri="{C3380CC4-5D6E-409C-BE32-E72D297353CC}">
              <c16:uniqueId val="{00000002-7CB3-4779-921D-BC1ED07DD953}"/>
            </c:ext>
          </c:extLst>
        </c:ser>
        <c:dLbls>
          <c:showLegendKey val="0"/>
          <c:showVal val="0"/>
          <c:showCatName val="0"/>
          <c:showSerName val="0"/>
          <c:showPercent val="0"/>
          <c:showBubbleSize val="0"/>
        </c:dLbls>
        <c:axId val="58594944"/>
        <c:axId val="58593792"/>
      </c:scatterChart>
      <c:valAx>
        <c:axId val="58594944"/>
        <c:scaling>
          <c:orientation val="minMax"/>
          <c:max val="150"/>
          <c:min val="0"/>
        </c:scaling>
        <c:delete val="0"/>
        <c:axPos val="b"/>
        <c:majorGridlines>
          <c:spPr>
            <a:ln>
              <a:prstDash val="dash"/>
            </a:ln>
          </c:spPr>
        </c:majorGridlines>
        <c:title>
          <c:tx>
            <c:rich>
              <a:bodyPr/>
              <a:lstStyle/>
              <a:p>
                <a:pPr>
                  <a:defRPr/>
                </a:pPr>
                <a:r>
                  <a:rPr lang="en-US"/>
                  <a:t>Board Temperature [°C]</a:t>
                </a:r>
              </a:p>
            </c:rich>
          </c:tx>
          <c:overlay val="0"/>
        </c:title>
        <c:numFmt formatCode="General" sourceLinked="1"/>
        <c:majorTickMark val="out"/>
        <c:minorTickMark val="none"/>
        <c:tickLblPos val="nextTo"/>
        <c:crossAx val="58593792"/>
        <c:crosses val="autoZero"/>
        <c:crossBetween val="midCat"/>
        <c:majorUnit val="10"/>
      </c:valAx>
      <c:valAx>
        <c:axId val="58593792"/>
        <c:scaling>
          <c:orientation val="minMax"/>
        </c:scaling>
        <c:delete val="0"/>
        <c:axPos val="l"/>
        <c:majorGridlines>
          <c:spPr>
            <a:ln>
              <a:prstDash val="dash"/>
            </a:ln>
          </c:spPr>
        </c:majorGridlines>
        <c:title>
          <c:tx>
            <c:rich>
              <a:bodyPr rot="-5400000" vert="horz"/>
              <a:lstStyle/>
              <a:p>
                <a:pPr>
                  <a:defRPr/>
                </a:pPr>
                <a:r>
                  <a:rPr lang="en-US"/>
                  <a:t>V1 Voltage Measurement [Volts]</a:t>
                </a:r>
              </a:p>
            </c:rich>
          </c:tx>
          <c:overlay val="0"/>
        </c:title>
        <c:numFmt formatCode="General" sourceLinked="1"/>
        <c:majorTickMark val="out"/>
        <c:minorTickMark val="none"/>
        <c:tickLblPos val="nextTo"/>
        <c:crossAx val="58594944"/>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18</xdr:col>
      <xdr:colOff>14286</xdr:colOff>
      <xdr:row>2</xdr:row>
      <xdr:rowOff>38100</xdr:rowOff>
    </xdr:from>
    <xdr:to>
      <xdr:col>30</xdr:col>
      <xdr:colOff>257175</xdr:colOff>
      <xdr:row>30</xdr:row>
      <xdr:rowOff>47624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16</xdr:col>
      <xdr:colOff>180975</xdr:colOff>
      <xdr:row>61</xdr:row>
      <xdr:rowOff>19050</xdr:rowOff>
    </xdr:to>
    <xdr:pic>
      <xdr:nvPicPr>
        <xdr:cNvPr id="4" name="Picture 3">
          <a:extLst>
            <a:ext uri="{FF2B5EF4-FFF2-40B4-BE49-F238E27FC236}">
              <a16:creationId xmlns:a16="http://schemas.microsoft.com/office/drawing/2014/main" id="{43239003-1A45-4ED5-BE25-A9B72DA04B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9934575" cy="1163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785812</xdr:colOff>
      <xdr:row>13</xdr:row>
      <xdr:rowOff>28575</xdr:rowOff>
    </xdr:from>
    <xdr:to>
      <xdr:col>19</xdr:col>
      <xdr:colOff>361950</xdr:colOff>
      <xdr:row>37</xdr:row>
      <xdr:rowOff>57150</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180975</xdr:colOff>
      <xdr:row>10</xdr:row>
      <xdr:rowOff>19050</xdr:rowOff>
    </xdr:from>
    <xdr:to>
      <xdr:col>5</xdr:col>
      <xdr:colOff>561975</xdr:colOff>
      <xdr:row>37</xdr:row>
      <xdr:rowOff>114300</xdr:rowOff>
    </xdr:to>
    <xdr:pic>
      <xdr:nvPicPr>
        <xdr:cNvPr id="5" name="Picture 4">
          <a:extLst>
            <a:ext uri="{FF2B5EF4-FFF2-40B4-BE49-F238E27FC236}">
              <a16:creationId xmlns:a16="http://schemas.microsoft.com/office/drawing/2014/main" id="{B46E1A44-464F-4121-A273-D0186BB7F2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1924050"/>
          <a:ext cx="2819400"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S3:AK153"/>
  <sheetViews>
    <sheetView tabSelected="1" topLeftCell="A10" workbookViewId="0">
      <selection activeCell="AK24" sqref="AK24"/>
    </sheetView>
  </sheetViews>
  <sheetFormatPr defaultRowHeight="15" x14ac:dyDescent="0.25"/>
  <cols>
    <col min="26" max="27" width="12.85546875" bestFit="1" customWidth="1"/>
    <col min="28" max="28" width="22.42578125" bestFit="1" customWidth="1"/>
    <col min="36" max="36" width="22.42578125" bestFit="1" customWidth="1"/>
  </cols>
  <sheetData>
    <row r="3" spans="36:37" x14ac:dyDescent="0.25">
      <c r="AJ3" t="s">
        <v>12</v>
      </c>
    </row>
    <row r="4" spans="36:37" x14ac:dyDescent="0.25">
      <c r="AJ4" s="28" t="s">
        <v>0</v>
      </c>
      <c r="AK4" s="28" t="s">
        <v>1</v>
      </c>
    </row>
    <row r="5" spans="36:37" x14ac:dyDescent="0.25">
      <c r="AJ5" s="28">
        <v>15000</v>
      </c>
      <c r="AK5" s="28">
        <f>3435 / (LN(AJ5/10000)+3435/298.15)-273.15</f>
        <v>14.863807085437259</v>
      </c>
    </row>
    <row r="6" spans="36:37" x14ac:dyDescent="0.25">
      <c r="AJ6" s="28">
        <f>AJ5-100</f>
        <v>14900</v>
      </c>
      <c r="AK6" s="28">
        <f>3435/(LN(AJ6/10000)+3435/298.15)-273.15</f>
        <v>15.025430375637086</v>
      </c>
    </row>
    <row r="7" spans="36:37" x14ac:dyDescent="0.25">
      <c r="AJ7" s="28">
        <f t="shared" ref="AJ7:AJ70" si="0">AJ6-100</f>
        <v>14800</v>
      </c>
      <c r="AK7" s="28">
        <f>3435/(LN(AJ7/10000)+3435/298.15)-273.15</f>
        <v>15.188325381022082</v>
      </c>
    </row>
    <row r="8" spans="36:37" x14ac:dyDescent="0.25">
      <c r="AJ8" s="28">
        <f t="shared" si="0"/>
        <v>14700</v>
      </c>
      <c r="AK8" s="28">
        <f>3435/(LN(AJ8/10000)+3435/298.15)-273.15</f>
        <v>15.352510907868066</v>
      </c>
    </row>
    <row r="9" spans="36:37" x14ac:dyDescent="0.25">
      <c r="AJ9" s="28">
        <f t="shared" si="0"/>
        <v>14600</v>
      </c>
      <c r="AK9" s="28">
        <f>3435/(LN(AJ9/10000)+3435/298.15)-273.15</f>
        <v>15.51800617187024</v>
      </c>
    </row>
    <row r="10" spans="36:37" x14ac:dyDescent="0.25">
      <c r="AJ10" s="28">
        <f t="shared" si="0"/>
        <v>14500</v>
      </c>
      <c r="AK10" s="28">
        <f>3435/(LN(AJ10/10000)+3435/298.15)-273.15</f>
        <v>15.684830809949176</v>
      </c>
    </row>
    <row r="11" spans="36:37" x14ac:dyDescent="0.25">
      <c r="AJ11" s="28">
        <f t="shared" si="0"/>
        <v>14400</v>
      </c>
      <c r="AK11" s="28">
        <f>3435/(LN(AJ11/10000)+3435/298.15)-273.15</f>
        <v>15.853004892481124</v>
      </c>
    </row>
    <row r="12" spans="36:37" x14ac:dyDescent="0.25">
      <c r="AJ12" s="28">
        <f t="shared" si="0"/>
        <v>14300</v>
      </c>
      <c r="AK12" s="28">
        <f>3435/(LN(AJ12/10000)+3435/298.15)-273.15</f>
        <v>16.022548935972736</v>
      </c>
    </row>
    <row r="13" spans="36:37" x14ac:dyDescent="0.25">
      <c r="AJ13" s="28">
        <f t="shared" si="0"/>
        <v>14200</v>
      </c>
      <c r="AK13" s="28">
        <f>3435/(LN(AJ13/10000)+3435/298.15)-273.15</f>
        <v>16.193483916197067</v>
      </c>
    </row>
    <row r="14" spans="36:37" x14ac:dyDescent="0.25">
      <c r="AJ14" s="28">
        <f t="shared" si="0"/>
        <v>14100</v>
      </c>
      <c r="AK14" s="28">
        <f>3435/(LN(AJ14/10000)+3435/298.15)-273.15</f>
        <v>16.365831281813712</v>
      </c>
    </row>
    <row r="15" spans="36:37" x14ac:dyDescent="0.25">
      <c r="AJ15" s="28">
        <f t="shared" si="0"/>
        <v>14000</v>
      </c>
      <c r="AK15" s="28">
        <f>3435/(LN(AJ15/10000)+3435/298.15)-273.15</f>
        <v>16.539612968492065</v>
      </c>
    </row>
    <row r="16" spans="36:37" x14ac:dyDescent="0.25">
      <c r="AJ16" s="28">
        <f t="shared" si="0"/>
        <v>13900</v>
      </c>
      <c r="AK16" s="28">
        <f>3435/(LN(AJ16/10000)+3435/298.15)-273.15</f>
        <v>16.71485141356186</v>
      </c>
    </row>
    <row r="17" spans="36:37" x14ac:dyDescent="0.25">
      <c r="AJ17" s="28">
        <f t="shared" si="0"/>
        <v>13800</v>
      </c>
      <c r="AK17" s="28">
        <f>3435/(LN(AJ17/10000)+3435/298.15)-273.15</f>
        <v>16.891569571213893</v>
      </c>
    </row>
    <row r="18" spans="36:37" x14ac:dyDescent="0.25">
      <c r="AJ18" s="28">
        <f t="shared" si="0"/>
        <v>13700</v>
      </c>
      <c r="AK18" s="28">
        <f>3435/(LN(AJ18/10000)+3435/298.15)-273.15</f>
        <v>17.069790928275665</v>
      </c>
    </row>
    <row r="19" spans="36:37" x14ac:dyDescent="0.25">
      <c r="AJ19" s="28">
        <f t="shared" si="0"/>
        <v>13600</v>
      </c>
      <c r="AK19" s="28">
        <f>3435/(LN(AJ19/10000)+3435/298.15)-273.15</f>
        <v>17.249539520588087</v>
      </c>
    </row>
    <row r="20" spans="36:37" x14ac:dyDescent="0.25">
      <c r="AJ20" s="28">
        <f t="shared" si="0"/>
        <v>13500</v>
      </c>
      <c r="AK20" s="28">
        <f>3435/(LN(AJ20/10000)+3435/298.15)-273.15</f>
        <v>17.430839950011489</v>
      </c>
    </row>
    <row r="21" spans="36:37" x14ac:dyDescent="0.25">
      <c r="AJ21" s="28">
        <f t="shared" si="0"/>
        <v>13400</v>
      </c>
      <c r="AK21" s="28">
        <f>3435/(LN(AJ21/10000)+3435/298.15)-273.15</f>
        <v>17.613717402088753</v>
      </c>
    </row>
    <row r="22" spans="36:37" x14ac:dyDescent="0.25">
      <c r="AJ22" s="28">
        <f t="shared" si="0"/>
        <v>13300</v>
      </c>
      <c r="AK22" s="28">
        <f>3435/(LN(AJ22/10000)+3435/298.15)-273.15</f>
        <v>17.798197664397208</v>
      </c>
    </row>
    <row r="23" spans="36:37" x14ac:dyDescent="0.25">
      <c r="AJ23" s="28">
        <f t="shared" si="0"/>
        <v>13200</v>
      </c>
      <c r="AK23" s="28">
        <f>3435/(LN(AJ23/10000)+3435/298.15)-273.15</f>
        <v>17.984307145621074</v>
      </c>
    </row>
    <row r="24" spans="36:37" x14ac:dyDescent="0.25">
      <c r="AJ24" s="28">
        <f t="shared" si="0"/>
        <v>13100</v>
      </c>
      <c r="AK24" s="28">
        <f>3435/(LN(AJ24/10000)+3435/298.15)-273.15</f>
        <v>18.172072895378506</v>
      </c>
    </row>
    <row r="25" spans="36:37" x14ac:dyDescent="0.25">
      <c r="AJ25" s="28">
        <f t="shared" si="0"/>
        <v>13000</v>
      </c>
      <c r="AK25" s="28">
        <f>3435/(LN(AJ25/10000)+3435/298.15)-273.15</f>
        <v>18.36152262483921</v>
      </c>
    </row>
    <row r="26" spans="36:37" x14ac:dyDescent="0.25">
      <c r="AJ26" s="28">
        <f t="shared" si="0"/>
        <v>12900</v>
      </c>
      <c r="AK26" s="28">
        <f>3435/(LN(AJ26/10000)+3435/298.15)-273.15</f>
        <v>18.552684728170163</v>
      </c>
    </row>
    <row r="27" spans="36:37" x14ac:dyDescent="0.25">
      <c r="AJ27" s="28">
        <f t="shared" si="0"/>
        <v>12800</v>
      </c>
      <c r="AK27" s="28">
        <f>3435/(LN(AJ27/10000)+3435/298.15)-273.15</f>
        <v>18.745588304850344</v>
      </c>
    </row>
    <row r="28" spans="36:37" x14ac:dyDescent="0.25">
      <c r="AJ28" s="28">
        <f t="shared" si="0"/>
        <v>12700</v>
      </c>
      <c r="AK28" s="28">
        <f>3435/(LN(AJ28/10000)+3435/298.15)-273.15</f>
        <v>18.940263182895535</v>
      </c>
    </row>
    <row r="29" spans="36:37" x14ac:dyDescent="0.25">
      <c r="AJ29" s="28">
        <f t="shared" si="0"/>
        <v>12600</v>
      </c>
      <c r="AK29" s="28">
        <f>3435/(LN(AJ29/10000)+3435/298.15)-273.15</f>
        <v>19.136739943039174</v>
      </c>
    </row>
    <row r="30" spans="36:37" x14ac:dyDescent="0.25">
      <c r="AJ30" s="28">
        <f t="shared" si="0"/>
        <v>12500</v>
      </c>
      <c r="AK30" s="28">
        <f>3435/(LN(AJ30/10000)+3435/298.15)-273.15</f>
        <v>19.335049943915351</v>
      </c>
    </row>
    <row r="31" spans="36:37" x14ac:dyDescent="0.25">
      <c r="AJ31" s="28">
        <f t="shared" si="0"/>
        <v>12400</v>
      </c>
      <c r="AK31" s="28">
        <f>3435/(LN(AJ31/10000)+3435/298.15)-273.15</f>
        <v>19.535225348294944</v>
      </c>
    </row>
    <row r="32" spans="36:37" x14ac:dyDescent="0.25">
      <c r="AJ32" s="28">
        <f t="shared" si="0"/>
        <v>12300</v>
      </c>
      <c r="AK32" s="28">
        <f>3435/(LN(AJ32/10000)+3435/298.15)-273.15</f>
        <v>19.73729915042702</v>
      </c>
    </row>
    <row r="33" spans="19:37" x14ac:dyDescent="0.25">
      <c r="AJ33" s="28">
        <f t="shared" si="0"/>
        <v>12200</v>
      </c>
      <c r="AK33" s="28">
        <f>3435/(LN(AJ33/10000)+3435/298.15)-273.15</f>
        <v>19.941305204542175</v>
      </c>
    </row>
    <row r="34" spans="19:37" x14ac:dyDescent="0.25">
      <c r="S34" s="31" t="s">
        <v>13</v>
      </c>
      <c r="T34" s="32"/>
      <c r="U34" s="32"/>
      <c r="V34" s="32"/>
      <c r="W34" s="32"/>
      <c r="X34" s="32"/>
      <c r="Y34" s="33"/>
      <c r="AB34" s="34" t="s">
        <v>7</v>
      </c>
      <c r="AC34" s="34"/>
      <c r="AD34" s="34"/>
      <c r="AJ34" s="28">
        <f t="shared" si="0"/>
        <v>12100</v>
      </c>
      <c r="AK34" s="28">
        <f>3435/(LN(AJ34/10000)+3435/298.15)-273.15</f>
        <v>20.147278254576634</v>
      </c>
    </row>
    <row r="35" spans="19:37" x14ac:dyDescent="0.25">
      <c r="S35" s="22"/>
      <c r="T35" s="1"/>
      <c r="U35" s="1"/>
      <c r="V35" s="1"/>
      <c r="W35" s="1"/>
      <c r="X35" s="1"/>
      <c r="Y35" s="4"/>
      <c r="AA35" s="29" t="s">
        <v>15</v>
      </c>
      <c r="AB35" s="10" t="s">
        <v>0</v>
      </c>
      <c r="AC35" s="30">
        <v>10</v>
      </c>
      <c r="AD35" s="11" t="s">
        <v>5</v>
      </c>
      <c r="AJ35" s="28">
        <f t="shared" si="0"/>
        <v>12000</v>
      </c>
      <c r="AK35" s="28">
        <f>3435/(LN(AJ35/10000)+3435/298.15)-273.15</f>
        <v>20.355253965180395</v>
      </c>
    </row>
    <row r="36" spans="19:37" ht="15" customHeight="1" x14ac:dyDescent="0.25">
      <c r="S36" s="35" t="s">
        <v>14</v>
      </c>
      <c r="T36" s="36"/>
      <c r="U36" s="36"/>
      <c r="V36" s="36"/>
      <c r="W36" s="36"/>
      <c r="X36" s="36"/>
      <c r="Y36" s="37"/>
      <c r="AA36" s="20"/>
      <c r="AB36" s="15" t="s">
        <v>10</v>
      </c>
      <c r="AC36" s="9">
        <f>3435/(LN(AC35*1000/10000)+3435/298.15)-273.15</f>
        <v>25</v>
      </c>
      <c r="AD36" s="16" t="s">
        <v>3</v>
      </c>
      <c r="AJ36" s="28">
        <f t="shared" si="0"/>
        <v>11900</v>
      </c>
      <c r="AK36" s="28">
        <f>3435/(LN(AJ36/10000)+3435/298.15)-273.15</f>
        <v>20.565268954076487</v>
      </c>
    </row>
    <row r="37" spans="19:37" x14ac:dyDescent="0.25">
      <c r="S37" s="35"/>
      <c r="T37" s="36"/>
      <c r="U37" s="36"/>
      <c r="V37" s="36"/>
      <c r="W37" s="36"/>
      <c r="X37" s="36"/>
      <c r="Y37" s="37"/>
      <c r="AA37" s="20"/>
      <c r="AJ37" s="28">
        <f t="shared" si="0"/>
        <v>11800</v>
      </c>
      <c r="AK37" s="28">
        <f>3435/(LN(AJ37/10000)+3435/298.15)-273.15</f>
        <v>20.777360825840844</v>
      </c>
    </row>
    <row r="38" spans="19:37" x14ac:dyDescent="0.25">
      <c r="S38" s="35"/>
      <c r="T38" s="36"/>
      <c r="U38" s="36"/>
      <c r="V38" s="36"/>
      <c r="W38" s="36"/>
      <c r="X38" s="36"/>
      <c r="Y38" s="37"/>
      <c r="Z38" s="20"/>
      <c r="AJ38" s="28">
        <f t="shared" si="0"/>
        <v>11700</v>
      </c>
      <c r="AK38" s="28">
        <f>3435/(LN(AJ38/10000)+3435/298.15)-273.15</f>
        <v>20.991568207179341</v>
      </c>
    </row>
    <row r="39" spans="19:37" x14ac:dyDescent="0.25">
      <c r="S39" s="35"/>
      <c r="T39" s="36"/>
      <c r="U39" s="36"/>
      <c r="V39" s="36"/>
      <c r="W39" s="36"/>
      <c r="X39" s="36"/>
      <c r="Y39" s="37"/>
      <c r="Z39" s="20"/>
      <c r="AJ39" s="28">
        <f t="shared" si="0"/>
        <v>11600</v>
      </c>
      <c r="AK39" s="28">
        <f>3435/(LN(AJ39/10000)+3435/298.15)-273.15</f>
        <v>21.20793078378108</v>
      </c>
    </row>
    <row r="40" spans="19:37" x14ac:dyDescent="0.25">
      <c r="S40" s="23"/>
      <c r="T40" s="24"/>
      <c r="U40" s="24"/>
      <c r="V40" s="24"/>
      <c r="W40" s="24"/>
      <c r="X40" s="24"/>
      <c r="Y40" s="25"/>
      <c r="Z40" s="20"/>
      <c r="AA40" s="21"/>
      <c r="AJ40" s="28">
        <f t="shared" si="0"/>
        <v>11500</v>
      </c>
      <c r="AK40" s="28">
        <f>3435/(LN(AJ40/10000)+3435/298.15)-273.15</f>
        <v>21.426489338833107</v>
      </c>
    </row>
    <row r="41" spans="19:37" x14ac:dyDescent="0.25">
      <c r="S41" s="38" t="s">
        <v>22</v>
      </c>
      <c r="T41" s="39"/>
      <c r="U41" s="39"/>
      <c r="V41" s="39"/>
      <c r="W41" s="39"/>
      <c r="X41" s="39"/>
      <c r="Y41" s="40"/>
      <c r="Z41" s="21"/>
      <c r="AJ41" s="28">
        <f t="shared" si="0"/>
        <v>11400</v>
      </c>
      <c r="AK41" s="28">
        <f>3435/(LN(AJ41/10000)+3435/298.15)-273.15</f>
        <v>21.647285793285505</v>
      </c>
    </row>
    <row r="42" spans="19:37" x14ac:dyDescent="0.25">
      <c r="S42" s="23"/>
      <c r="T42" s="24"/>
      <c r="U42" s="24"/>
      <c r="V42" s="24"/>
      <c r="W42" s="24"/>
      <c r="X42" s="24"/>
      <c r="Y42" s="25"/>
      <c r="Z42" s="20"/>
      <c r="AJ42" s="28">
        <f t="shared" si="0"/>
        <v>11300</v>
      </c>
      <c r="AK42" s="28">
        <f>3435/(LN(AJ42/10000)+3435/298.15)-273.15</f>
        <v>21.87036324796469</v>
      </c>
    </row>
    <row r="43" spans="19:37" x14ac:dyDescent="0.25">
      <c r="S43" s="26"/>
      <c r="T43" s="27"/>
      <c r="U43" s="27"/>
      <c r="V43" s="27"/>
      <c r="W43" s="27"/>
      <c r="X43" s="27"/>
      <c r="Y43" s="5"/>
      <c r="AJ43" s="28">
        <f t="shared" si="0"/>
        <v>11200</v>
      </c>
      <c r="AK43" s="28">
        <f>3435/(LN(AJ43/10000)+3435/298.15)-273.15</f>
        <v>22.095766027634795</v>
      </c>
    </row>
    <row r="44" spans="19:37" x14ac:dyDescent="0.25">
      <c r="AJ44" s="28">
        <f t="shared" si="0"/>
        <v>11100</v>
      </c>
      <c r="AK44" s="28">
        <f>3435/(LN(AJ44/10000)+3435/298.15)-273.15</f>
        <v>22.323539727117463</v>
      </c>
    </row>
    <row r="45" spans="19:37" x14ac:dyDescent="0.25">
      <c r="AJ45" s="28">
        <f t="shared" si="0"/>
        <v>11000</v>
      </c>
      <c r="AK45" s="28">
        <f>3435/(LN(AJ45/10000)+3435/298.15)-273.15</f>
        <v>22.553731259584481</v>
      </c>
    </row>
    <row r="46" spans="19:37" x14ac:dyDescent="0.25">
      <c r="AJ46" s="28">
        <f t="shared" si="0"/>
        <v>10900</v>
      </c>
      <c r="AK46" s="28">
        <f>3435/(LN(AJ46/10000)+3435/298.15)-273.15</f>
        <v>22.786388907147341</v>
      </c>
    </row>
    <row r="47" spans="19:37" x14ac:dyDescent="0.25">
      <c r="AJ47" s="28">
        <f t="shared" si="0"/>
        <v>10800</v>
      </c>
      <c r="AK47" s="28">
        <f>3435/(LN(AJ47/10000)+3435/298.15)-273.15</f>
        <v>23.021562373874531</v>
      </c>
    </row>
    <row r="48" spans="19:37" x14ac:dyDescent="0.25">
      <c r="AJ48" s="28">
        <f t="shared" si="0"/>
        <v>10700</v>
      </c>
      <c r="AK48" s="28">
        <f>3435/(LN(AJ48/10000)+3435/298.15)-273.15</f>
        <v>23.25930284137786</v>
      </c>
    </row>
    <row r="49" spans="36:37" x14ac:dyDescent="0.25">
      <c r="AJ49" s="28">
        <f t="shared" si="0"/>
        <v>10600</v>
      </c>
      <c r="AK49" s="28">
        <f>3435/(LN(AJ49/10000)+3435/298.15)-273.15</f>
        <v>23.499663027116526</v>
      </c>
    </row>
    <row r="50" spans="36:37" x14ac:dyDescent="0.25">
      <c r="AJ50" s="28">
        <f t="shared" si="0"/>
        <v>10500</v>
      </c>
      <c r="AK50" s="28">
        <f>3435/(LN(AJ50/10000)+3435/298.15)-273.15</f>
        <v>23.742697245580075</v>
      </c>
    </row>
    <row r="51" spans="36:37" x14ac:dyDescent="0.25">
      <c r="AJ51" s="28">
        <f t="shared" si="0"/>
        <v>10400</v>
      </c>
      <c r="AK51" s="28">
        <f>3435/(LN(AJ51/10000)+3435/298.15)-273.15</f>
        <v>23.988461472520385</v>
      </c>
    </row>
    <row r="52" spans="36:37" x14ac:dyDescent="0.25">
      <c r="AJ52" s="28">
        <f t="shared" si="0"/>
        <v>10300</v>
      </c>
      <c r="AK52" s="28">
        <f>3435/(LN(AJ52/10000)+3435/298.15)-273.15</f>
        <v>24.237013412416673</v>
      </c>
    </row>
    <row r="53" spans="36:37" x14ac:dyDescent="0.25">
      <c r="AJ53" s="28">
        <f t="shared" si="0"/>
        <v>10200</v>
      </c>
      <c r="AK53" s="28">
        <f>3435/(LN(AJ53/10000)+3435/298.15)-273.15</f>
        <v>24.488412569368847</v>
      </c>
    </row>
    <row r="54" spans="36:37" x14ac:dyDescent="0.25">
      <c r="AJ54" s="28">
        <f t="shared" si="0"/>
        <v>10100</v>
      </c>
      <c r="AK54" s="28">
        <f>3435/(LN(AJ54/10000)+3435/298.15)-273.15</f>
        <v>24.742720321629633</v>
      </c>
    </row>
    <row r="55" spans="36:37" x14ac:dyDescent="0.25">
      <c r="AJ55" s="28">
        <f t="shared" si="0"/>
        <v>10000</v>
      </c>
      <c r="AK55" s="28">
        <f>3435/(LN(AJ55/10000)+3435/298.15)-273.15</f>
        <v>25</v>
      </c>
    </row>
    <row r="56" spans="36:37" x14ac:dyDescent="0.25">
      <c r="AJ56" s="28">
        <f t="shared" si="0"/>
        <v>9900</v>
      </c>
      <c r="AK56" s="28">
        <f>3435/(LN(AJ56/10000)+3435/298.15)-273.15</f>
        <v>25.260316970329313</v>
      </c>
    </row>
    <row r="57" spans="36:37" x14ac:dyDescent="0.25">
      <c r="AJ57" s="28">
        <f t="shared" si="0"/>
        <v>9800</v>
      </c>
      <c r="AK57" s="28">
        <f>3435/(LN(AJ57/10000)+3435/298.15)-273.15</f>
        <v>25.523738720379811</v>
      </c>
    </row>
    <row r="58" spans="36:37" x14ac:dyDescent="0.25">
      <c r="AJ58" s="28">
        <f t="shared" si="0"/>
        <v>9700</v>
      </c>
      <c r="AK58" s="28">
        <f>3435/(LN(AJ58/10000)+3435/298.15)-273.15</f>
        <v>25.790334951332397</v>
      </c>
    </row>
    <row r="59" spans="36:37" x14ac:dyDescent="0.25">
      <c r="AJ59" s="28">
        <f t="shared" si="0"/>
        <v>9600</v>
      </c>
      <c r="AK59" s="28">
        <f>3435/(LN(AJ59/10000)+3435/298.15)-273.15</f>
        <v>26.060177674234296</v>
      </c>
    </row>
    <row r="60" spans="36:37" x14ac:dyDescent="0.25">
      <c r="AJ60" s="28">
        <f t="shared" si="0"/>
        <v>9500</v>
      </c>
      <c r="AK60" s="28">
        <f>3435/(LN(AJ60/10000)+3435/298.15)-273.15</f>
        <v>26.33334131170858</v>
      </c>
    </row>
    <row r="61" spans="36:37" x14ac:dyDescent="0.25">
      <c r="AJ61" s="28">
        <f t="shared" si="0"/>
        <v>9400</v>
      </c>
      <c r="AK61" s="28">
        <f>3435/(LN(AJ61/10000)+3435/298.15)-273.15</f>
        <v>26.609902805273009</v>
      </c>
    </row>
    <row r="62" spans="36:37" x14ac:dyDescent="0.25">
      <c r="AJ62" s="28">
        <f t="shared" si="0"/>
        <v>9300</v>
      </c>
      <c r="AK62" s="28">
        <f>3435/(LN(AJ62/10000)+3435/298.15)-273.15</f>
        <v>26.889941728640451</v>
      </c>
    </row>
    <row r="63" spans="36:37" x14ac:dyDescent="0.25">
      <c r="AJ63" s="28">
        <f t="shared" si="0"/>
        <v>9200</v>
      </c>
      <c r="AK63" s="28">
        <f>3435/(LN(AJ63/10000)+3435/298.15)-273.15</f>
        <v>27.173540407403152</v>
      </c>
    </row>
    <row r="64" spans="36:37" x14ac:dyDescent="0.25">
      <c r="AJ64" s="28">
        <f t="shared" si="0"/>
        <v>9100</v>
      </c>
      <c r="AK64" s="28">
        <f>3435/(LN(AJ64/10000)+3435/298.15)-273.15</f>
        <v>27.46078404553441</v>
      </c>
    </row>
    <row r="65" spans="36:37" x14ac:dyDescent="0.25">
      <c r="AJ65" s="28">
        <f t="shared" si="0"/>
        <v>9000</v>
      </c>
      <c r="AK65" s="28">
        <f>3435/(LN(AJ65/10000)+3435/298.15)-273.15</f>
        <v>27.7517608591765</v>
      </c>
    </row>
    <row r="66" spans="36:37" x14ac:dyDescent="0.25">
      <c r="AJ66" s="28">
        <f t="shared" si="0"/>
        <v>8900</v>
      </c>
      <c r="AK66" s="28">
        <f>3435/(LN(AJ66/10000)+3435/298.15)-273.15</f>
        <v>28.046562218220572</v>
      </c>
    </row>
    <row r="67" spans="36:37" x14ac:dyDescent="0.25">
      <c r="AJ67" s="28">
        <f t="shared" si="0"/>
        <v>8800</v>
      </c>
      <c r="AK67" s="28">
        <f>3435/(LN(AJ67/10000)+3435/298.15)-273.15</f>
        <v>28.345282796225945</v>
      </c>
    </row>
    <row r="68" spans="36:37" x14ac:dyDescent="0.25">
      <c r="AJ68" s="28">
        <f t="shared" si="0"/>
        <v>8700</v>
      </c>
      <c r="AK68" s="28">
        <f>3435/(LN(AJ68/10000)+3435/298.15)-273.15</f>
        <v>28.648020729272389</v>
      </c>
    </row>
    <row r="69" spans="36:37" x14ac:dyDescent="0.25">
      <c r="AJ69" s="28">
        <f t="shared" si="0"/>
        <v>8600</v>
      </c>
      <c r="AK69" s="28">
        <f>3435/(LN(AJ69/10000)+3435/298.15)-273.15</f>
        <v>28.954877784386099</v>
      </c>
    </row>
    <row r="70" spans="36:37" x14ac:dyDescent="0.25">
      <c r="AJ70" s="28">
        <f t="shared" si="0"/>
        <v>8500</v>
      </c>
      <c r="AK70" s="28">
        <f>3435/(LN(AJ70/10000)+3435/298.15)-273.15</f>
        <v>29.265959538237496</v>
      </c>
    </row>
    <row r="71" spans="36:37" x14ac:dyDescent="0.25">
      <c r="AJ71" s="28">
        <f t="shared" ref="AJ71:AJ127" si="1">AJ70-100</f>
        <v>8400</v>
      </c>
      <c r="AK71" s="28">
        <f>3435/(LN(AJ71/10000)+3435/298.15)-273.15</f>
        <v>29.581375566865461</v>
      </c>
    </row>
    <row r="72" spans="36:37" x14ac:dyDescent="0.25">
      <c r="AJ72" s="28">
        <f t="shared" si="1"/>
        <v>8300</v>
      </c>
      <c r="AK72" s="28">
        <f>3435/(LN(AJ72/10000)+3435/298.15)-273.15</f>
        <v>29.901239647250293</v>
      </c>
    </row>
    <row r="73" spans="36:37" x14ac:dyDescent="0.25">
      <c r="AJ73" s="28">
        <f t="shared" si="1"/>
        <v>8200</v>
      </c>
      <c r="AK73" s="28">
        <f>3435/(LN(AJ73/10000)+3435/298.15)-273.15</f>
        <v>30.225669971628236</v>
      </c>
    </row>
    <row r="74" spans="36:37" x14ac:dyDescent="0.25">
      <c r="AJ74" s="28">
        <f t="shared" si="1"/>
        <v>8100</v>
      </c>
      <c r="AK74" s="28">
        <f>3435/(LN(AJ74/10000)+3435/298.15)-273.15</f>
        <v>30.554789375520613</v>
      </c>
    </row>
    <row r="75" spans="36:37" x14ac:dyDescent="0.25">
      <c r="AJ75" s="28">
        <f t="shared" si="1"/>
        <v>8000</v>
      </c>
      <c r="AK75" s="28">
        <f>3435/(LN(AJ75/10000)+3435/298.15)-273.15</f>
        <v>30.88872558053697</v>
      </c>
    </row>
    <row r="76" spans="36:37" x14ac:dyDescent="0.25">
      <c r="AJ76" s="28">
        <f t="shared" si="1"/>
        <v>7900</v>
      </c>
      <c r="AK76" s="28">
        <f>3435/(LN(AJ76/10000)+3435/298.15)-273.15</f>
        <v>31.227611453108807</v>
      </c>
    </row>
    <row r="77" spans="36:37" x14ac:dyDescent="0.25">
      <c r="AJ77" s="28">
        <f t="shared" si="1"/>
        <v>7800</v>
      </c>
      <c r="AK77" s="28">
        <f>3435/(LN(AJ77/10000)+3435/298.15)-273.15</f>
        <v>31.571585280416286</v>
      </c>
    </row>
    <row r="78" spans="36:37" x14ac:dyDescent="0.25">
      <c r="AJ78" s="28">
        <f t="shared" si="1"/>
        <v>7700</v>
      </c>
      <c r="AK78" s="28">
        <f>3435/(LN(AJ78/10000)+3435/298.15)-273.15</f>
        <v>31.92079106488859</v>
      </c>
    </row>
    <row r="79" spans="36:37" x14ac:dyDescent="0.25">
      <c r="AJ79" s="28">
        <f t="shared" si="1"/>
        <v>7600</v>
      </c>
      <c r="AK79" s="28">
        <f>3435/(LN(AJ79/10000)+3435/298.15)-273.15</f>
        <v>32.275378838788356</v>
      </c>
    </row>
    <row r="80" spans="36:37" x14ac:dyDescent="0.25">
      <c r="AJ80" s="28">
        <f t="shared" si="1"/>
        <v>7500</v>
      </c>
      <c r="AK80" s="28">
        <f>3435/(LN(AJ80/10000)+3435/298.15)-273.15</f>
        <v>32.635505000536511</v>
      </c>
    </row>
    <row r="81" spans="36:37" x14ac:dyDescent="0.25">
      <c r="AJ81" s="28">
        <f t="shared" si="1"/>
        <v>7400</v>
      </c>
      <c r="AK81" s="28">
        <f>3435/(LN(AJ81/10000)+3435/298.15)-273.15</f>
        <v>33.001332674592163</v>
      </c>
    </row>
    <row r="82" spans="36:37" x14ac:dyDescent="0.25">
      <c r="AJ82" s="28">
        <f t="shared" si="1"/>
        <v>7300</v>
      </c>
      <c r="AK82" s="28">
        <f>3435/(LN(AJ82/10000)+3435/298.15)-273.15</f>
        <v>33.373032096884458</v>
      </c>
    </row>
    <row r="83" spans="36:37" x14ac:dyDescent="0.25">
      <c r="AJ83" s="28">
        <f t="shared" si="1"/>
        <v>7200</v>
      </c>
      <c r="AK83" s="28">
        <f>3435/(LN(AJ83/10000)+3435/298.15)-273.15</f>
        <v>33.750781027987159</v>
      </c>
    </row>
    <row r="84" spans="36:37" x14ac:dyDescent="0.25">
      <c r="AJ84" s="28">
        <f t="shared" si="1"/>
        <v>7100</v>
      </c>
      <c r="AK84" s="28">
        <f>3435/(LN(AJ84/10000)+3435/298.15)-273.15</f>
        <v>34.134765196454964</v>
      </c>
    </row>
    <row r="85" spans="36:37" x14ac:dyDescent="0.25">
      <c r="AJ85" s="28">
        <f t="shared" si="1"/>
        <v>7000</v>
      </c>
      <c r="AK85" s="28">
        <f>3435/(LN(AJ85/10000)+3435/298.15)-273.15</f>
        <v>34.525178774981384</v>
      </c>
    </row>
    <row r="86" spans="36:37" x14ac:dyDescent="0.25">
      <c r="AJ86" s="28">
        <f t="shared" si="1"/>
        <v>6900</v>
      </c>
      <c r="AK86" s="28">
        <f>3435/(LN(AJ86/10000)+3435/298.15)-273.15</f>
        <v>34.922224892320969</v>
      </c>
    </row>
    <row r="87" spans="36:37" x14ac:dyDescent="0.25">
      <c r="AJ87" s="28">
        <f t="shared" si="1"/>
        <v>6800</v>
      </c>
      <c r="AK87" s="28">
        <f>3435/(LN(AJ87/10000)+3435/298.15)-273.15</f>
        <v>35.326116184225441</v>
      </c>
    </row>
    <row r="88" spans="36:37" x14ac:dyDescent="0.25">
      <c r="AJ88" s="28">
        <f t="shared" si="1"/>
        <v>6700</v>
      </c>
      <c r="AK88" s="28">
        <f>3435/(LN(AJ88/10000)+3435/298.15)-273.15</f>
        <v>35.737075386993581</v>
      </c>
    </row>
    <row r="89" spans="36:37" x14ac:dyDescent="0.25">
      <c r="AJ89" s="28">
        <f t="shared" si="1"/>
        <v>6600</v>
      </c>
      <c r="AK89" s="28">
        <f>3435/(LN(AJ89/10000)+3435/298.15)-273.15</f>
        <v>36.155335977624247</v>
      </c>
    </row>
    <row r="90" spans="36:37" x14ac:dyDescent="0.25">
      <c r="AJ90" s="28">
        <f t="shared" si="1"/>
        <v>6500</v>
      </c>
      <c r="AK90" s="28">
        <f>3435/(LN(AJ90/10000)+3435/298.15)-273.15</f>
        <v>36.581142865005461</v>
      </c>
    </row>
    <row r="91" spans="36:37" x14ac:dyDescent="0.25">
      <c r="AJ91" s="28">
        <f t="shared" si="1"/>
        <v>6400</v>
      </c>
      <c r="AK91" s="28">
        <f>3435/(LN(AJ91/10000)+3435/298.15)-273.15</f>
        <v>37.01475313706618</v>
      </c>
    </row>
    <row r="92" spans="36:37" x14ac:dyDescent="0.25">
      <c r="AJ92" s="28">
        <f t="shared" si="1"/>
        <v>6300</v>
      </c>
      <c r="AK92" s="28">
        <f>3435/(LN(AJ92/10000)+3435/298.15)-273.15</f>
        <v>37.456436869381321</v>
      </c>
    </row>
    <row r="93" spans="36:37" x14ac:dyDescent="0.25">
      <c r="AJ93" s="28">
        <f t="shared" si="1"/>
        <v>6200</v>
      </c>
      <c r="AK93" s="28">
        <f>3435/(LN(AJ93/10000)+3435/298.15)-273.15</f>
        <v>37.906478001355481</v>
      </c>
    </row>
    <row r="94" spans="36:37" x14ac:dyDescent="0.25">
      <c r="AJ94" s="28">
        <f t="shared" si="1"/>
        <v>6100</v>
      </c>
      <c r="AK94" s="28">
        <f>3435/(LN(AJ94/10000)+3435/298.15)-273.15</f>
        <v>38.365175286830436</v>
      </c>
    </row>
    <row r="95" spans="36:37" x14ac:dyDescent="0.25">
      <c r="AJ95" s="28">
        <f t="shared" si="1"/>
        <v>6000</v>
      </c>
      <c r="AK95" s="28">
        <f>3435/(LN(AJ95/10000)+3435/298.15)-273.15</f>
        <v>38.832843326781926</v>
      </c>
    </row>
    <row r="96" spans="36:37" x14ac:dyDescent="0.25">
      <c r="AJ96" s="28">
        <f t="shared" si="1"/>
        <v>5900</v>
      </c>
      <c r="AK96" s="28">
        <f>3435/(LN(AJ96/10000)+3435/298.15)-273.15</f>
        <v>39.309813692702505</v>
      </c>
    </row>
    <row r="97" spans="36:37" x14ac:dyDescent="0.25">
      <c r="AJ97" s="28">
        <f t="shared" si="1"/>
        <v>5800</v>
      </c>
      <c r="AK97" s="28">
        <f>3435/(LN(AJ97/10000)+3435/298.15)-273.15</f>
        <v>39.796436150331658</v>
      </c>
    </row>
    <row r="98" spans="36:37" x14ac:dyDescent="0.25">
      <c r="AJ98" s="28">
        <f t="shared" si="1"/>
        <v>5700</v>
      </c>
      <c r="AK98" s="28">
        <f>3435/(LN(AJ98/10000)+3435/298.15)-273.15</f>
        <v>40.293079994608661</v>
      </c>
    </row>
    <row r="99" spans="36:37" x14ac:dyDescent="0.25">
      <c r="AJ99" s="28">
        <f t="shared" si="1"/>
        <v>5600</v>
      </c>
      <c r="AK99" s="28">
        <f>3435/(LN(AJ99/10000)+3435/298.15)-273.15</f>
        <v>40.800135508121286</v>
      </c>
    </row>
    <row r="100" spans="36:37" x14ac:dyDescent="0.25">
      <c r="AJ100" s="28">
        <f t="shared" si="1"/>
        <v>5500</v>
      </c>
      <c r="AK100" s="28">
        <f>3435/(LN(AJ100/10000)+3435/298.15)-273.15</f>
        <v>41.318015556918738</v>
      </c>
    </row>
    <row r="101" spans="36:37" x14ac:dyDescent="0.25">
      <c r="AJ101" s="28">
        <f t="shared" si="1"/>
        <v>5400</v>
      </c>
      <c r="AK101" s="28">
        <f>3435/(LN(AJ101/10000)+3435/298.15)-273.15</f>
        <v>41.847157339405896</v>
      </c>
    </row>
    <row r="102" spans="36:37" x14ac:dyDescent="0.25">
      <c r="AJ102" s="28">
        <f t="shared" si="1"/>
        <v>5300</v>
      </c>
      <c r="AK102" s="28">
        <f>3435/(LN(AJ102/10000)+3435/298.15)-273.15</f>
        <v>42.388024306157433</v>
      </c>
    </row>
    <row r="103" spans="36:37" x14ac:dyDescent="0.25">
      <c r="AJ103" s="28">
        <f t="shared" si="1"/>
        <v>5200</v>
      </c>
      <c r="AK103" s="28">
        <f>3435/(LN(AJ103/10000)+3435/298.15)-273.15</f>
        <v>42.941108270956704</v>
      </c>
    </row>
    <row r="104" spans="36:37" x14ac:dyDescent="0.25">
      <c r="AJ104" s="28">
        <f t="shared" si="1"/>
        <v>5100</v>
      </c>
      <c r="AK104" s="28">
        <f>3435/(LN(AJ104/10000)+3435/298.15)-273.15</f>
        <v>43.506931736215165</v>
      </c>
    </row>
    <row r="105" spans="36:37" x14ac:dyDescent="0.25">
      <c r="AJ105" s="28">
        <f t="shared" si="1"/>
        <v>5000</v>
      </c>
      <c r="AK105" s="28">
        <f>3435/(LN(AJ105/10000)+3435/298.15)-273.15</f>
        <v>44.086050459254125</v>
      </c>
    </row>
    <row r="106" spans="36:37" x14ac:dyDescent="0.25">
      <c r="AJ106" s="28">
        <f t="shared" si="1"/>
        <v>4900</v>
      </c>
      <c r="AK106" s="28">
        <f>3435/(LN(AJ106/10000)+3435/298.15)-273.15</f>
        <v>44.679056289802816</v>
      </c>
    </row>
    <row r="107" spans="36:37" x14ac:dyDescent="0.25">
      <c r="AJ107" s="28">
        <f t="shared" si="1"/>
        <v>4800</v>
      </c>
      <c r="AK107" s="28">
        <f>3435/(LN(AJ107/10000)+3435/298.15)-273.15</f>
        <v>45.28658031360402</v>
      </c>
    </row>
    <row r="108" spans="36:37" x14ac:dyDescent="0.25">
      <c r="AJ108" s="28">
        <f t="shared" si="1"/>
        <v>4700</v>
      </c>
      <c r="AK108" s="28">
        <f>3435/(LN(AJ108/10000)+3435/298.15)-273.15</f>
        <v>45.909296342341293</v>
      </c>
    </row>
    <row r="109" spans="36:37" x14ac:dyDescent="0.25">
      <c r="AJ109" s="28">
        <f t="shared" si="1"/>
        <v>4600</v>
      </c>
      <c r="AK109" s="28">
        <f>3435/(LN(AJ109/10000)+3435/298.15)-273.15</f>
        <v>46.547924796368818</v>
      </c>
    </row>
    <row r="110" spans="36:37" x14ac:dyDescent="0.25">
      <c r="AJ110" s="28">
        <f t="shared" si="1"/>
        <v>4500</v>
      </c>
      <c r="AK110" s="28">
        <f>3435/(LN(AJ110/10000)+3435/298.15)-273.15</f>
        <v>47.203237034131291</v>
      </c>
    </row>
    <row r="111" spans="36:37" x14ac:dyDescent="0.25">
      <c r="AJ111" s="28">
        <f t="shared" si="1"/>
        <v>4400</v>
      </c>
      <c r="AK111" s="28">
        <f>3435/(LN(AJ111/10000)+3435/298.15)-273.15</f>
        <v>47.876060190939768</v>
      </c>
    </row>
    <row r="112" spans="36:37" x14ac:dyDescent="0.25">
      <c r="AJ112" s="28">
        <f t="shared" si="1"/>
        <v>4300</v>
      </c>
      <c r="AK112" s="28">
        <f>3435/(LN(AJ112/10000)+3435/298.15)-273.15</f>
        <v>48.567282600215435</v>
      </c>
    </row>
    <row r="113" spans="36:37" x14ac:dyDescent="0.25">
      <c r="AJ113" s="28">
        <f t="shared" si="1"/>
        <v>4200</v>
      </c>
      <c r="AK113" s="28">
        <f>3435/(LN(AJ113/10000)+3435/298.15)-273.15</f>
        <v>49.277859882789301</v>
      </c>
    </row>
    <row r="114" spans="36:37" x14ac:dyDescent="0.25">
      <c r="AJ114" s="28">
        <f t="shared" si="1"/>
        <v>4100</v>
      </c>
      <c r="AK114" s="28">
        <f>3435/(LN(AJ114/10000)+3435/298.15)-273.15</f>
        <v>50.008821804802949</v>
      </c>
    </row>
    <row r="115" spans="36:37" x14ac:dyDescent="0.25">
      <c r="AJ115" s="28">
        <f t="shared" si="1"/>
        <v>4000</v>
      </c>
      <c r="AK115" s="28">
        <f>3435/(LN(AJ115/10000)+3435/298.15)-273.15</f>
        <v>50.761280022769654</v>
      </c>
    </row>
    <row r="116" spans="36:37" x14ac:dyDescent="0.25">
      <c r="AJ116" s="28">
        <f t="shared" si="1"/>
        <v>3900</v>
      </c>
      <c r="AK116" s="28">
        <f>3435/(LN(AJ116/10000)+3435/298.15)-273.15</f>
        <v>51.536436856128148</v>
      </c>
    </row>
    <row r="117" spans="36:37" x14ac:dyDescent="0.25">
      <c r="AJ117" s="28">
        <f t="shared" si="1"/>
        <v>3800</v>
      </c>
      <c r="AK117" s="28">
        <f>3435/(LN(AJ117/10000)+3435/298.15)-273.15</f>
        <v>52.335595254078157</v>
      </c>
    </row>
    <row r="118" spans="36:37" x14ac:dyDescent="0.25">
      <c r="AJ118" s="28">
        <f t="shared" si="1"/>
        <v>3700</v>
      </c>
      <c r="AK118" s="28">
        <f>3435/(LN(AJ118/10000)+3435/298.15)-273.15</f>
        <v>53.160170155769435</v>
      </c>
    </row>
    <row r="119" spans="36:37" x14ac:dyDescent="0.25">
      <c r="AJ119" s="28">
        <f t="shared" si="1"/>
        <v>3600</v>
      </c>
      <c r="AK119" s="28">
        <f>3435/(LN(AJ119/10000)+3435/298.15)-273.15</f>
        <v>54.011701482512194</v>
      </c>
    </row>
    <row r="120" spans="36:37" x14ac:dyDescent="0.25">
      <c r="AJ120" s="28">
        <f t="shared" si="1"/>
        <v>3500</v>
      </c>
      <c r="AK120" s="28">
        <f>3435/(LN(AJ120/10000)+3435/298.15)-273.15</f>
        <v>54.89186904949679</v>
      </c>
    </row>
    <row r="121" spans="36:37" x14ac:dyDescent="0.25">
      <c r="AJ121" s="28">
        <f t="shared" si="1"/>
        <v>3400</v>
      </c>
      <c r="AK121" s="28">
        <f>3435/(LN(AJ121/10000)+3435/298.15)-273.15</f>
        <v>55.802509745037185</v>
      </c>
    </row>
    <row r="122" spans="36:37" x14ac:dyDescent="0.25">
      <c r="AJ122" s="28">
        <f t="shared" si="1"/>
        <v>3300</v>
      </c>
      <c r="AK122" s="28">
        <f>3435/(LN(AJ122/10000)+3435/298.15)-273.15</f>
        <v>56.745637400822886</v>
      </c>
    </row>
    <row r="123" spans="36:37" x14ac:dyDescent="0.25">
      <c r="AJ123" s="28">
        <f t="shared" si="1"/>
        <v>3200</v>
      </c>
      <c r="AK123" s="28">
        <f>3435/(LN(AJ123/10000)+3435/298.15)-273.15</f>
        <v>57.723465871351152</v>
      </c>
    </row>
    <row r="124" spans="36:37" x14ac:dyDescent="0.25">
      <c r="AJ124" s="28">
        <f t="shared" si="1"/>
        <v>3100</v>
      </c>
      <c r="AK124" s="28">
        <f>3435/(LN(AJ124/10000)+3435/298.15)-273.15</f>
        <v>58.738435960285074</v>
      </c>
    </row>
    <row r="125" spans="36:37" x14ac:dyDescent="0.25">
      <c r="AJ125" s="28">
        <f t="shared" si="1"/>
        <v>3000</v>
      </c>
      <c r="AK125" s="28">
        <f>3435/(LN(AJ125/10000)+3435/298.15)-273.15</f>
        <v>59.793246983505924</v>
      </c>
    </row>
    <row r="126" spans="36:37" x14ac:dyDescent="0.25">
      <c r="AJ126" s="28">
        <f t="shared" si="1"/>
        <v>2900</v>
      </c>
      <c r="AK126" s="28">
        <f>3435/(LN(AJ126/10000)+3435/298.15)-273.15</f>
        <v>60.890893953338832</v>
      </c>
    </row>
    <row r="127" spans="36:37" x14ac:dyDescent="0.25">
      <c r="AJ127" s="28">
        <f t="shared" si="1"/>
        <v>2800</v>
      </c>
      <c r="AK127" s="28">
        <f>3435/(LN(AJ127/10000)+3435/298.15)-273.15</f>
        <v>62.034711619736129</v>
      </c>
    </row>
    <row r="128" spans="36:37" x14ac:dyDescent="0.25">
      <c r="AJ128" s="28">
        <f>AJ127-100</f>
        <v>2700</v>
      </c>
      <c r="AK128" s="28">
        <f>3435/(LN(AJ128/10000)+3435/298.15)-273.15</f>
        <v>63.228426931238516</v>
      </c>
    </row>
    <row r="129" spans="36:37" x14ac:dyDescent="0.25">
      <c r="AJ129" s="28">
        <f t="shared" ref="AJ129:AJ149" si="2">AJ128-100</f>
        <v>2600</v>
      </c>
      <c r="AK129" s="28">
        <f>3435/(LN(AJ129/10000)+3435/298.15)-273.15</f>
        <v>64.476221907877289</v>
      </c>
    </row>
    <row r="130" spans="36:37" x14ac:dyDescent="0.25">
      <c r="AJ130" s="28">
        <f t="shared" si="2"/>
        <v>2500</v>
      </c>
      <c r="AK130" s="28">
        <f>3435/(LN(AJ130/10000)+3435/298.15)-273.15</f>
        <v>65.78280948715485</v>
      </c>
    </row>
    <row r="131" spans="36:37" x14ac:dyDescent="0.25">
      <c r="AJ131" s="28">
        <f t="shared" si="2"/>
        <v>2400</v>
      </c>
      <c r="AK131" s="28">
        <f>3435/(LN(AJ131/10000)+3435/298.15)-273.15</f>
        <v>67.15352566588723</v>
      </c>
    </row>
    <row r="132" spans="36:37" x14ac:dyDescent="0.25">
      <c r="AJ132" s="28">
        <f t="shared" si="2"/>
        <v>2300</v>
      </c>
      <c r="AK132" s="28">
        <f>3435/(LN(AJ132/10000)+3435/298.15)-273.15</f>
        <v>68.594442291345786</v>
      </c>
    </row>
    <row r="133" spans="36:37" x14ac:dyDescent="0.25">
      <c r="AJ133" s="28">
        <f t="shared" si="2"/>
        <v>2200</v>
      </c>
      <c r="AK133" s="28">
        <f>3435/(LN(AJ133/10000)+3435/298.15)-273.15</f>
        <v>70.112506266175501</v>
      </c>
    </row>
    <row r="134" spans="36:37" x14ac:dyDescent="0.25">
      <c r="AJ134" s="28">
        <f t="shared" si="2"/>
        <v>2100</v>
      </c>
      <c r="AK134" s="28">
        <f>3435/(LN(AJ134/10000)+3435/298.15)-273.15</f>
        <v>71.715712887872087</v>
      </c>
    </row>
    <row r="135" spans="36:37" x14ac:dyDescent="0.25">
      <c r="AJ135" s="28">
        <f t="shared" si="2"/>
        <v>2000</v>
      </c>
      <c r="AK135" s="28">
        <f>3435/(LN(AJ135/10000)+3435/298.15)-273.15</f>
        <v>73.413323793218638</v>
      </c>
    </row>
    <row r="136" spans="36:37" x14ac:dyDescent="0.25">
      <c r="AJ136" s="28">
        <f t="shared" si="2"/>
        <v>1900</v>
      </c>
      <c r="AK136" s="28">
        <f>3435/(LN(AJ136/10000)+3435/298.15)-273.15</f>
        <v>75.216143900609609</v>
      </c>
    </row>
    <row r="137" spans="36:37" x14ac:dyDescent="0.25">
      <c r="AJ137" s="28">
        <f t="shared" si="2"/>
        <v>1800</v>
      </c>
      <c r="AK137" s="28">
        <f>3435/(LN(AJ137/10000)+3435/298.15)-273.15</f>
        <v>77.136877430626384</v>
      </c>
    </row>
    <row r="138" spans="36:37" x14ac:dyDescent="0.25">
      <c r="AJ138" s="28">
        <f t="shared" si="2"/>
        <v>1700</v>
      </c>
      <c r="AK138" s="28">
        <f>3435/(LN(AJ138/10000)+3435/298.15)-273.15</f>
        <v>79.190591479976206</v>
      </c>
    </row>
    <row r="139" spans="36:37" x14ac:dyDescent="0.25">
      <c r="AJ139" s="28">
        <f t="shared" si="2"/>
        <v>1600</v>
      </c>
      <c r="AK139" s="28">
        <f>3435/(LN(AJ139/10000)+3435/298.15)-273.15</f>
        <v>81.395328260515555</v>
      </c>
    </row>
    <row r="140" spans="36:37" x14ac:dyDescent="0.25">
      <c r="AJ140" s="28">
        <f t="shared" si="2"/>
        <v>1500</v>
      </c>
      <c r="AK140" s="28">
        <f>3435/(LN(AJ140/10000)+3435/298.15)-273.15</f>
        <v>83.772926555522986</v>
      </c>
    </row>
    <row r="141" spans="36:37" x14ac:dyDescent="0.25">
      <c r="AJ141" s="28">
        <f t="shared" si="2"/>
        <v>1400</v>
      </c>
      <c r="AK141" s="28">
        <f>3435/(LN(AJ141/10000)+3435/298.15)-273.15</f>
        <v>86.35014358725158</v>
      </c>
    </row>
    <row r="142" spans="36:37" x14ac:dyDescent="0.25">
      <c r="AJ142" s="28">
        <f t="shared" si="2"/>
        <v>1300</v>
      </c>
      <c r="AK142" s="28">
        <f>3435/(LN(AJ142/10000)+3435/298.15)-273.15</f>
        <v>89.160218119272486</v>
      </c>
    </row>
    <row r="143" spans="36:37" x14ac:dyDescent="0.25">
      <c r="AJ143" s="28">
        <f t="shared" si="2"/>
        <v>1200</v>
      </c>
      <c r="AK143" s="28">
        <f>3435/(LN(AJ143/10000)+3435/298.15)-273.15</f>
        <v>92.245098509802233</v>
      </c>
    </row>
    <row r="144" spans="36:37" x14ac:dyDescent="0.25">
      <c r="AJ144" s="28">
        <f t="shared" si="2"/>
        <v>1100</v>
      </c>
      <c r="AK144" s="28">
        <f>3435/(LN(AJ144/10000)+3435/298.15)-273.15</f>
        <v>95.658702819320297</v>
      </c>
    </row>
    <row r="145" spans="36:37" x14ac:dyDescent="0.25">
      <c r="AJ145" s="28">
        <f t="shared" si="2"/>
        <v>1000</v>
      </c>
      <c r="AK145" s="28">
        <f>3435/(LN(AJ145/10000)+3435/298.15)-273.15</f>
        <v>99.471836313715016</v>
      </c>
    </row>
    <row r="146" spans="36:37" x14ac:dyDescent="0.25">
      <c r="AJ146" s="28">
        <f t="shared" si="2"/>
        <v>900</v>
      </c>
      <c r="AK146" s="28">
        <f>3435/(LN(AJ146/10000)+3435/298.15)-273.15</f>
        <v>103.77987915109657</v>
      </c>
    </row>
    <row r="147" spans="36:37" x14ac:dyDescent="0.25">
      <c r="AJ147" s="28">
        <f t="shared" si="2"/>
        <v>800</v>
      </c>
      <c r="AK147" s="28">
        <f>3435/(LN(AJ147/10000)+3435/298.15)-273.15</f>
        <v>108.71532960872048</v>
      </c>
    </row>
    <row r="148" spans="36:37" x14ac:dyDescent="0.25">
      <c r="AJ148" s="28">
        <f t="shared" si="2"/>
        <v>700</v>
      </c>
      <c r="AK148" s="28">
        <f>3435/(LN(AJ148/10000)+3435/298.15)-273.15</f>
        <v>114.46936235819965</v>
      </c>
    </row>
    <row r="149" spans="36:37" x14ac:dyDescent="0.25">
      <c r="AJ149" s="28">
        <f t="shared" si="2"/>
        <v>600</v>
      </c>
      <c r="AK149" s="28">
        <f>3435/(LN(AJ149/10000)+3435/298.15)-273.15</f>
        <v>121.33136141635617</v>
      </c>
    </row>
    <row r="150" spans="36:37" x14ac:dyDescent="0.25">
      <c r="AJ150" s="28">
        <f>AJ149-100</f>
        <v>500</v>
      </c>
      <c r="AK150" s="28">
        <f>3435/(LN(AJ150/10000)+3435/298.15)-273.15</f>
        <v>129.76770222734382</v>
      </c>
    </row>
    <row r="151" spans="36:37" x14ac:dyDescent="0.25">
      <c r="AJ151" s="28">
        <f t="shared" ref="AJ151:AJ153" si="3">AJ150-100</f>
        <v>400</v>
      </c>
      <c r="AK151" s="28">
        <f>3435/(LN(AJ151/10000)+3435/298.15)-273.15</f>
        <v>140.59721790320037</v>
      </c>
    </row>
    <row r="152" spans="36:37" x14ac:dyDescent="0.25">
      <c r="AJ152" s="28">
        <f t="shared" si="3"/>
        <v>300</v>
      </c>
      <c r="AK152" s="28">
        <f>3435/(LN(AJ152/10000)+3435/298.15)-273.15</f>
        <v>155.44877783602965</v>
      </c>
    </row>
    <row r="153" spans="36:37" x14ac:dyDescent="0.25">
      <c r="AJ153" s="28">
        <f t="shared" si="3"/>
        <v>200</v>
      </c>
      <c r="AK153" s="28">
        <f>3435/(LN(AJ153/10000)+3435/298.15)-273.15</f>
        <v>178.28769415489762</v>
      </c>
    </row>
  </sheetData>
  <sheetProtection selectLockedCells="1"/>
  <mergeCells count="4">
    <mergeCell ref="S34:Y34"/>
    <mergeCell ref="AB34:AD34"/>
    <mergeCell ref="S36:Y39"/>
    <mergeCell ref="S41:Y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49"/>
  <sheetViews>
    <sheetView topLeftCell="B1" workbookViewId="0">
      <selection activeCell="I34" sqref="I34"/>
    </sheetView>
  </sheetViews>
  <sheetFormatPr defaultRowHeight="15" x14ac:dyDescent="0.25"/>
  <cols>
    <col min="7" max="7" width="12.85546875" bestFit="1" customWidth="1"/>
    <col min="8" max="8" width="13.28515625" bestFit="1" customWidth="1"/>
    <col min="11" max="11" width="12.7109375" bestFit="1" customWidth="1"/>
    <col min="13" max="13" width="12.140625" bestFit="1" customWidth="1"/>
    <col min="14" max="14" width="12.140625" customWidth="1"/>
    <col min="16" max="16" width="18.42578125" bestFit="1" customWidth="1"/>
  </cols>
  <sheetData>
    <row r="2" spans="1:26" x14ac:dyDescent="0.25">
      <c r="B2" s="41" t="s">
        <v>16</v>
      </c>
      <c r="C2" s="41"/>
      <c r="D2" s="41"/>
      <c r="E2" s="41"/>
      <c r="F2" s="41"/>
      <c r="G2" s="41"/>
      <c r="H2" s="41"/>
      <c r="I2" s="41"/>
      <c r="J2" s="41"/>
    </row>
    <row r="3" spans="1:26" x14ac:dyDescent="0.25">
      <c r="B3" s="41"/>
      <c r="C3" s="41"/>
      <c r="D3" s="41"/>
      <c r="E3" s="41"/>
      <c r="F3" s="41"/>
      <c r="G3" s="41"/>
      <c r="H3" s="41"/>
      <c r="I3" s="41"/>
      <c r="J3" s="41"/>
    </row>
    <row r="4" spans="1:26" x14ac:dyDescent="0.25">
      <c r="B4" s="41"/>
      <c r="C4" s="41"/>
      <c r="D4" s="41"/>
      <c r="E4" s="41"/>
      <c r="F4" s="41"/>
      <c r="G4" s="41"/>
      <c r="H4" s="41"/>
      <c r="I4" s="41"/>
      <c r="J4" s="41"/>
    </row>
    <row r="5" spans="1:26" x14ac:dyDescent="0.25">
      <c r="B5" s="41"/>
      <c r="C5" s="41"/>
      <c r="D5" s="41"/>
      <c r="E5" s="41"/>
      <c r="F5" s="41"/>
      <c r="G5" s="41"/>
      <c r="H5" s="41"/>
      <c r="I5" s="41"/>
      <c r="J5" s="41"/>
    </row>
    <row r="6" spans="1:26" x14ac:dyDescent="0.25">
      <c r="B6" s="41"/>
      <c r="C6" s="41"/>
      <c r="D6" s="41"/>
      <c r="E6" s="41"/>
      <c r="F6" s="41"/>
      <c r="G6" s="41"/>
      <c r="H6" s="41"/>
      <c r="I6" s="41"/>
      <c r="J6" s="41"/>
      <c r="X6" t="s">
        <v>12</v>
      </c>
    </row>
    <row r="7" spans="1:26" x14ac:dyDescent="0.25">
      <c r="A7" s="1"/>
      <c r="B7" s="41"/>
      <c r="C7" s="41"/>
      <c r="D7" s="41"/>
      <c r="E7" s="41"/>
      <c r="F7" s="41"/>
      <c r="G7" s="41"/>
      <c r="H7" s="41"/>
      <c r="I7" s="41"/>
      <c r="J7" s="41"/>
      <c r="X7" s="19" t="s">
        <v>8</v>
      </c>
      <c r="Y7" s="19" t="s">
        <v>11</v>
      </c>
      <c r="Z7" s="19" t="s">
        <v>9</v>
      </c>
    </row>
    <row r="8" spans="1:26" x14ac:dyDescent="0.25">
      <c r="A8" s="1"/>
      <c r="B8" s="1"/>
      <c r="C8" s="1"/>
      <c r="D8" s="2"/>
      <c r="E8" s="2"/>
      <c r="F8" s="1"/>
      <c r="G8" s="1"/>
      <c r="X8" s="19">
        <v>0</v>
      </c>
      <c r="Y8" s="19">
        <f>(10000*EXP(3435/(X8+273.15)-3435/298.15))/1000</f>
        <v>28.704290389730769</v>
      </c>
      <c r="Z8" s="19">
        <f>$I$15*Y8/($I$16+Y8)</f>
        <v>3.7081535536105243</v>
      </c>
    </row>
    <row r="9" spans="1:26" ht="15" customHeight="1" x14ac:dyDescent="0.4">
      <c r="A9" s="1"/>
      <c r="B9" s="1"/>
      <c r="C9" s="1"/>
      <c r="D9" s="6"/>
      <c r="E9" s="6"/>
      <c r="F9" s="1"/>
      <c r="G9" s="1"/>
      <c r="K9" s="1"/>
      <c r="X9" s="19">
        <f>X8+5</f>
        <v>5</v>
      </c>
      <c r="Y9" s="19">
        <f>(10000*EXP(3435/(X9+273.15)-3435/298.15))/1000</f>
        <v>22.896644571034077</v>
      </c>
      <c r="Z9" s="19">
        <f t="shared" ref="Z9:Z38" si="0">$I$15*Y9/($I$16+Y9)</f>
        <v>3.4800881472262479</v>
      </c>
    </row>
    <row r="10" spans="1:26" ht="15" customHeight="1" x14ac:dyDescent="0.4">
      <c r="A10" s="1"/>
      <c r="B10" s="1"/>
      <c r="C10" s="1"/>
      <c r="D10" s="6"/>
      <c r="E10" s="6"/>
      <c r="F10" s="1"/>
      <c r="G10" s="1"/>
      <c r="K10" s="1"/>
      <c r="X10" s="19">
        <f t="shared" ref="X10:X38" si="1">X9+5</f>
        <v>10</v>
      </c>
      <c r="Y10" s="19">
        <f>(10000*EXP(3435/(X10+273.15)-3435/298.15))/1000</f>
        <v>18.410437653102964</v>
      </c>
      <c r="Z10" s="19">
        <f t="shared" si="0"/>
        <v>3.2400834295300251</v>
      </c>
    </row>
    <row r="11" spans="1:26" x14ac:dyDescent="0.25">
      <c r="A11" s="1"/>
      <c r="B11" s="1"/>
      <c r="C11" s="1"/>
      <c r="D11" s="1"/>
      <c r="E11" s="1"/>
      <c r="F11" s="2"/>
      <c r="G11" s="2"/>
      <c r="K11" s="1"/>
      <c r="X11" s="19">
        <f t="shared" si="1"/>
        <v>15</v>
      </c>
      <c r="Y11" s="19">
        <f>(10000*EXP(3435/(X11+273.15)-3435/298.15))/1000</f>
        <v>14.915682621592534</v>
      </c>
      <c r="Z11" s="19">
        <f t="shared" si="0"/>
        <v>2.9932317825934747</v>
      </c>
    </row>
    <row r="12" spans="1:26" x14ac:dyDescent="0.25">
      <c r="A12" s="1"/>
      <c r="B12" s="1"/>
      <c r="C12" s="1"/>
      <c r="D12" s="1"/>
      <c r="E12" s="1"/>
      <c r="F12" s="2"/>
      <c r="G12" s="2"/>
      <c r="K12" s="1"/>
      <c r="X12" s="19">
        <f t="shared" si="1"/>
        <v>20</v>
      </c>
      <c r="Y12" s="19">
        <f>(10000*EXP(3435/(X12+273.15)-3435/298.15))/1000</f>
        <v>12.171405409556195</v>
      </c>
      <c r="Z12" s="19">
        <f t="shared" si="0"/>
        <v>2.7448430049251962</v>
      </c>
    </row>
    <row r="13" spans="1:26" x14ac:dyDescent="0.25">
      <c r="A13" s="1"/>
      <c r="B13" s="1"/>
      <c r="C13" s="1"/>
      <c r="D13" s="1"/>
      <c r="E13" s="1"/>
      <c r="F13" s="2"/>
      <c r="G13" s="2"/>
      <c r="K13" s="1"/>
      <c r="X13" s="19">
        <f t="shared" si="1"/>
        <v>25</v>
      </c>
      <c r="Y13" s="19">
        <f>(10000*EXP(3435/(X13+273.15)-3435/298.15))/1000</f>
        <v>10</v>
      </c>
      <c r="Z13" s="19">
        <f t="shared" si="0"/>
        <v>2.5</v>
      </c>
    </row>
    <row r="14" spans="1:26" x14ac:dyDescent="0.25">
      <c r="A14" s="1"/>
      <c r="B14" s="1"/>
      <c r="C14" s="1"/>
      <c r="D14" s="1"/>
      <c r="E14" s="1"/>
      <c r="F14" s="1"/>
      <c r="G14" s="1"/>
      <c r="H14" s="34" t="s">
        <v>4</v>
      </c>
      <c r="I14" s="34"/>
      <c r="J14" s="34"/>
      <c r="K14" s="1"/>
      <c r="X14" s="19">
        <f t="shared" si="1"/>
        <v>30</v>
      </c>
      <c r="Y14" s="19">
        <f>(10000*EXP(3435/(X14+273.15)-3435/298.15))/1000</f>
        <v>8.2694076928315035</v>
      </c>
      <c r="Z14" s="19">
        <f t="shared" si="0"/>
        <v>2.2631843987137663</v>
      </c>
    </row>
    <row r="15" spans="1:26" ht="18" x14ac:dyDescent="0.35">
      <c r="A15" s="1"/>
      <c r="B15" s="1"/>
      <c r="C15" s="1"/>
      <c r="D15" s="1"/>
      <c r="E15" s="1"/>
      <c r="F15" s="1"/>
      <c r="G15" s="29" t="s">
        <v>15</v>
      </c>
      <c r="H15" s="10" t="s">
        <v>17</v>
      </c>
      <c r="I15" s="30">
        <v>5</v>
      </c>
      <c r="J15" s="11" t="s">
        <v>2</v>
      </c>
      <c r="X15" s="19">
        <f t="shared" si="1"/>
        <v>35</v>
      </c>
      <c r="Y15" s="19">
        <f>(10000*EXP(3435/(X15+273.15)-3435/298.15))/1000</f>
        <v>6.880609420570309</v>
      </c>
      <c r="Z15" s="19">
        <f t="shared" si="0"/>
        <v>2.0380216285869874</v>
      </c>
    </row>
    <row r="16" spans="1:26" x14ac:dyDescent="0.25">
      <c r="A16" s="1"/>
      <c r="B16" s="1"/>
      <c r="C16" s="1"/>
      <c r="D16" s="1"/>
      <c r="E16" s="1"/>
      <c r="F16" s="1"/>
      <c r="G16" s="29" t="s">
        <v>15</v>
      </c>
      <c r="H16" s="10" t="s">
        <v>18</v>
      </c>
      <c r="I16" s="30">
        <v>10</v>
      </c>
      <c r="J16" s="11" t="s">
        <v>5</v>
      </c>
      <c r="X16" s="19">
        <f t="shared" si="1"/>
        <v>40</v>
      </c>
      <c r="Y16" s="19">
        <f>(10000*EXP(3435/(X16+273.15)-3435/298.15))/1000</f>
        <v>5.7587632432773539</v>
      </c>
      <c r="Z16" s="19">
        <f t="shared" si="0"/>
        <v>1.8271621809325762</v>
      </c>
    </row>
    <row r="17" spans="1:26" x14ac:dyDescent="0.25">
      <c r="A17" s="1"/>
      <c r="B17" s="1"/>
      <c r="C17" s="1"/>
      <c r="D17" s="1"/>
      <c r="E17" s="1"/>
      <c r="F17" s="1"/>
      <c r="G17" s="29"/>
      <c r="H17" s="1"/>
      <c r="I17" s="1"/>
      <c r="J17" s="1"/>
      <c r="X17" s="19">
        <f t="shared" si="1"/>
        <v>45</v>
      </c>
      <c r="Y17" s="19">
        <f>(10000*EXP(3435/(X17+273.15)-3435/298.15))/1000</f>
        <v>4.846867427221544</v>
      </c>
      <c r="Z17" s="19">
        <f t="shared" si="0"/>
        <v>1.6322862216493137</v>
      </c>
    </row>
    <row r="18" spans="1:26" x14ac:dyDescent="0.25">
      <c r="A18" s="1"/>
      <c r="B18" s="1"/>
      <c r="C18" s="1"/>
      <c r="D18" s="1"/>
      <c r="E18" s="1"/>
      <c r="F18" s="2"/>
      <c r="G18" s="29"/>
      <c r="H18" s="1"/>
      <c r="I18" s="1"/>
      <c r="J18" s="1"/>
      <c r="X18" s="19">
        <f t="shared" si="1"/>
        <v>50</v>
      </c>
      <c r="Y18" s="19">
        <f>(10000*EXP(3435/(X18+273.15)-3435/298.15))/1000</f>
        <v>4.1011899011346289</v>
      </c>
      <c r="Z18" s="19">
        <f t="shared" si="0"/>
        <v>1.4541999398237426</v>
      </c>
    </row>
    <row r="19" spans="1:26" ht="15.75" customHeight="1" x14ac:dyDescent="0.4">
      <c r="A19" s="1"/>
      <c r="B19" s="1"/>
      <c r="C19" s="1"/>
      <c r="D19" s="1"/>
      <c r="E19" s="1"/>
      <c r="F19" s="6"/>
      <c r="G19" s="29"/>
      <c r="H19" s="34" t="s">
        <v>6</v>
      </c>
      <c r="I19" s="34"/>
      <c r="J19" s="34"/>
      <c r="X19" s="19">
        <f t="shared" si="1"/>
        <v>55</v>
      </c>
      <c r="Y19" s="19">
        <f>(10000*EXP(3435/(X19+273.15)-3435/298.15))/1000</f>
        <v>3.4879442542327848</v>
      </c>
      <c r="Z19" s="19">
        <f t="shared" si="0"/>
        <v>1.292985865187795</v>
      </c>
    </row>
    <row r="20" spans="1:26" x14ac:dyDescent="0.25">
      <c r="A20" s="1"/>
      <c r="B20" s="1"/>
      <c r="C20" s="1"/>
      <c r="D20" s="1"/>
      <c r="E20" s="1"/>
      <c r="F20" s="1"/>
      <c r="G20" s="29" t="s">
        <v>15</v>
      </c>
      <c r="H20" s="10" t="s">
        <v>8</v>
      </c>
      <c r="I20" s="30">
        <v>85</v>
      </c>
      <c r="J20" s="11" t="s">
        <v>3</v>
      </c>
      <c r="X20" s="19">
        <f t="shared" si="1"/>
        <v>60</v>
      </c>
      <c r="Y20" s="19">
        <f>(10000*EXP(3435/(X20+273.15)-3435/298.15))/1000</f>
        <v>2.9808530228799124</v>
      </c>
      <c r="Z20" s="19">
        <f t="shared" si="0"/>
        <v>1.1481730120608764</v>
      </c>
    </row>
    <row r="21" spans="1:26" ht="18" x14ac:dyDescent="0.35">
      <c r="A21" s="1"/>
      <c r="B21" s="1"/>
      <c r="C21" s="1"/>
      <c r="D21" s="1"/>
      <c r="E21" s="1"/>
      <c r="F21" s="1"/>
      <c r="G21" s="29"/>
      <c r="H21" s="12" t="s">
        <v>19</v>
      </c>
      <c r="I21" s="13">
        <f>(10000*EXP(3435/(I20+273.15)-3435/298.15))/1000</f>
        <v>1.4513470874245438</v>
      </c>
      <c r="J21" s="14" t="s">
        <v>5</v>
      </c>
      <c r="L21" s="1"/>
      <c r="X21" s="19">
        <f t="shared" si="1"/>
        <v>65</v>
      </c>
      <c r="Y21" s="19">
        <f>(10000*EXP(3435/(X21+273.15)-3435/298.15))/1000</f>
        <v>2.5593477741438924</v>
      </c>
      <c r="Z21" s="19">
        <f t="shared" si="0"/>
        <v>1.0189015465488016</v>
      </c>
    </row>
    <row r="22" spans="1:26" ht="18" x14ac:dyDescent="0.35">
      <c r="A22" s="1"/>
      <c r="B22" s="1"/>
      <c r="C22" s="1"/>
      <c r="D22" s="1"/>
      <c r="E22" s="1"/>
      <c r="F22" s="1"/>
      <c r="G22" s="29"/>
      <c r="H22" s="15" t="s">
        <v>20</v>
      </c>
      <c r="I22" s="8">
        <f>I15*I21/(I16+I21)</f>
        <v>0.63370146601283306</v>
      </c>
      <c r="J22" s="16" t="s">
        <v>2</v>
      </c>
      <c r="L22" s="1"/>
      <c r="X22" s="19">
        <f t="shared" si="1"/>
        <v>70</v>
      </c>
      <c r="Y22" s="19">
        <f>(10000*EXP(3435/(X22+273.15)-3435/298.15))/1000</f>
        <v>2.2072298351500903</v>
      </c>
      <c r="Z22" s="19">
        <f t="shared" si="0"/>
        <v>0.90406663303515655</v>
      </c>
    </row>
    <row r="23" spans="1:26" x14ac:dyDescent="0.25">
      <c r="A23" s="1"/>
      <c r="B23" s="1"/>
      <c r="C23" s="1"/>
      <c r="D23" s="1"/>
      <c r="E23" s="1"/>
      <c r="F23" s="1"/>
      <c r="G23" s="29"/>
      <c r="H23" s="17"/>
      <c r="I23" s="17"/>
      <c r="J23" s="17"/>
      <c r="L23" s="1"/>
      <c r="X23" s="19">
        <f t="shared" si="1"/>
        <v>75</v>
      </c>
      <c r="Y23" s="19">
        <f>(10000*EXP(3435/(X23+273.15)-3435/298.15))/1000</f>
        <v>1.9116667787058057</v>
      </c>
      <c r="Z23" s="19">
        <f t="shared" si="0"/>
        <v>0.80243462742059124</v>
      </c>
    </row>
    <row r="24" spans="1:26" x14ac:dyDescent="0.25">
      <c r="A24" s="1"/>
      <c r="B24" s="1"/>
      <c r="C24" s="1"/>
      <c r="D24" s="1"/>
      <c r="E24" s="1"/>
      <c r="F24" s="2"/>
      <c r="G24" s="29"/>
      <c r="H24" s="18"/>
      <c r="I24" s="18"/>
      <c r="J24" s="18"/>
      <c r="L24" s="1"/>
      <c r="X24" s="19">
        <f t="shared" si="1"/>
        <v>80</v>
      </c>
      <c r="Y24" s="19">
        <f>(10000*EXP(3435/(X24+273.15)-3435/298.15))/1000</f>
        <v>1.6624354223086473</v>
      </c>
      <c r="Z24" s="19">
        <f t="shared" si="0"/>
        <v>0.71273081569593744</v>
      </c>
    </row>
    <row r="25" spans="1:26" ht="15" customHeight="1" x14ac:dyDescent="0.25">
      <c r="A25" s="1"/>
      <c r="B25" s="1"/>
      <c r="C25" s="1"/>
      <c r="D25" s="1"/>
      <c r="E25" s="1"/>
      <c r="F25" s="2"/>
      <c r="G25" s="29"/>
      <c r="H25" s="34" t="s">
        <v>7</v>
      </c>
      <c r="I25" s="34"/>
      <c r="J25" s="34"/>
      <c r="L25" s="1"/>
      <c r="X25" s="19">
        <f t="shared" si="1"/>
        <v>85</v>
      </c>
      <c r="Y25" s="19">
        <f>(10000*EXP(3435/(X25+273.15)-3435/298.15))/1000</f>
        <v>1.4513470874245438</v>
      </c>
      <c r="Z25" s="19">
        <f t="shared" si="0"/>
        <v>0.63370146601283306</v>
      </c>
    </row>
    <row r="26" spans="1:26" ht="15" customHeight="1" x14ac:dyDescent="0.35">
      <c r="A26" s="1"/>
      <c r="B26" s="1"/>
      <c r="C26" s="1"/>
      <c r="D26" s="1"/>
      <c r="E26" s="1"/>
      <c r="F26" s="2"/>
      <c r="G26" s="29" t="s">
        <v>15</v>
      </c>
      <c r="H26" s="10" t="s">
        <v>21</v>
      </c>
      <c r="I26" s="30">
        <v>0.6</v>
      </c>
      <c r="J26" s="11" t="s">
        <v>2</v>
      </c>
      <c r="L26" s="1"/>
      <c r="X26" s="19">
        <f t="shared" si="1"/>
        <v>90</v>
      </c>
      <c r="Y26" s="19">
        <f>(10000*EXP(3435/(X26+273.15)-3435/298.15))/1000</f>
        <v>1.2718085216963095</v>
      </c>
      <c r="Z26" s="19">
        <f t="shared" si="0"/>
        <v>0.56415459828309489</v>
      </c>
    </row>
    <row r="27" spans="1:26" ht="18" x14ac:dyDescent="0.35">
      <c r="A27" s="1"/>
      <c r="B27" s="1"/>
      <c r="C27" s="1"/>
      <c r="D27" s="1"/>
      <c r="E27" s="1"/>
      <c r="F27" s="1"/>
      <c r="H27" s="12" t="s">
        <v>19</v>
      </c>
      <c r="I27" s="13">
        <f>I26*I16/(I15-I26)</f>
        <v>1.3636363636363635</v>
      </c>
      <c r="J27" s="14" t="s">
        <v>5</v>
      </c>
      <c r="X27" s="19">
        <f t="shared" si="1"/>
        <v>95</v>
      </c>
      <c r="Y27" s="19">
        <f>(10000*EXP(3435/(X27+273.15)-3435/298.15))/1000</f>
        <v>1.1184844546583399</v>
      </c>
      <c r="Z27" s="19">
        <f t="shared" si="0"/>
        <v>0.50298422380296881</v>
      </c>
    </row>
    <row r="28" spans="1:26" x14ac:dyDescent="0.25">
      <c r="A28" s="1"/>
      <c r="B28" s="1"/>
      <c r="C28" s="1"/>
      <c r="D28" s="1"/>
      <c r="E28" s="1"/>
      <c r="F28" s="1"/>
      <c r="G28" s="1"/>
      <c r="H28" s="15" t="s">
        <v>10</v>
      </c>
      <c r="I28" s="9">
        <f>3435/(LN(I27*1000/10000)+3435/298.15)-273.15</f>
        <v>87.343055446910171</v>
      </c>
      <c r="J28" s="16" t="s">
        <v>3</v>
      </c>
      <c r="X28" s="19">
        <f t="shared" si="1"/>
        <v>100</v>
      </c>
      <c r="Y28" s="19">
        <f>(10000*EXP(3435/(X28+273.15)-3435/298.15))/1000</f>
        <v>0.98703676846158217</v>
      </c>
      <c r="Z28" s="19">
        <f t="shared" si="0"/>
        <v>0.44918242710121931</v>
      </c>
    </row>
    <row r="29" spans="1:26" x14ac:dyDescent="0.25">
      <c r="A29" s="1"/>
      <c r="B29" s="1"/>
      <c r="C29" s="1"/>
      <c r="D29" s="1"/>
      <c r="E29" s="1"/>
      <c r="F29" s="1"/>
      <c r="G29" s="1"/>
      <c r="H29" s="1"/>
      <c r="I29" s="1"/>
      <c r="J29" s="1"/>
      <c r="X29" s="19">
        <f t="shared" si="1"/>
        <v>105</v>
      </c>
      <c r="Y29" s="19">
        <f>(10000*EXP(3435/(X29+273.15)-3435/298.15))/1000</f>
        <v>0.87392177075572097</v>
      </c>
      <c r="Z29" s="19">
        <f t="shared" si="0"/>
        <v>0.40184295472220627</v>
      </c>
    </row>
    <row r="30" spans="1:26" x14ac:dyDescent="0.25">
      <c r="A30" s="1"/>
      <c r="B30" s="1"/>
      <c r="C30" s="1"/>
      <c r="D30" s="1"/>
      <c r="E30" s="1"/>
      <c r="F30" s="2"/>
      <c r="G30" s="2"/>
      <c r="H30" s="2"/>
      <c r="I30" s="2"/>
      <c r="J30" s="2"/>
      <c r="X30" s="19">
        <f t="shared" si="1"/>
        <v>110</v>
      </c>
      <c r="Y30" s="19">
        <f>(10000*EXP(3435/(X30+273.15)-3435/298.15))/1000</f>
        <v>0.77623178529012127</v>
      </c>
      <c r="Z30" s="19">
        <f t="shared" si="0"/>
        <v>0.36015919142983766</v>
      </c>
    </row>
    <row r="31" spans="1:26" ht="15" customHeight="1" x14ac:dyDescent="0.4">
      <c r="A31" s="1"/>
      <c r="B31" s="1"/>
      <c r="C31" s="1"/>
      <c r="D31" s="1"/>
      <c r="E31" s="1"/>
      <c r="F31" s="2"/>
      <c r="G31" s="2"/>
      <c r="H31" s="6"/>
      <c r="I31" s="3"/>
      <c r="J31" s="1"/>
      <c r="X31" s="19">
        <f t="shared" si="1"/>
        <v>115</v>
      </c>
      <c r="Y31" s="19">
        <f>(10000*EXP(3435/(X31+273.15)-3435/298.15))/1000</f>
        <v>0.69157073472295849</v>
      </c>
      <c r="Z31" s="19">
        <f t="shared" si="0"/>
        <v>0.32341867807924041</v>
      </c>
    </row>
    <row r="32" spans="1:26" ht="15" customHeight="1" x14ac:dyDescent="0.4">
      <c r="A32" s="1"/>
      <c r="B32" s="1"/>
      <c r="C32" s="1"/>
      <c r="D32" s="1"/>
      <c r="E32" s="1"/>
      <c r="F32" s="2"/>
      <c r="G32" s="2"/>
      <c r="H32" s="6"/>
      <c r="I32" s="3"/>
      <c r="J32" s="1"/>
      <c r="X32" s="19">
        <f t="shared" si="1"/>
        <v>120</v>
      </c>
      <c r="Y32" s="19">
        <f>(10000*EXP(3435/(X32+273.15)-3435/298.15))/1000</f>
        <v>0.61795593619163725</v>
      </c>
      <c r="Z32" s="19">
        <f t="shared" si="0"/>
        <v>0.29099571513821931</v>
      </c>
    </row>
    <row r="33" spans="1:26" x14ac:dyDescent="0.25">
      <c r="A33" s="1"/>
      <c r="B33" s="1"/>
      <c r="C33" s="1"/>
      <c r="D33" s="1"/>
      <c r="E33" s="1"/>
      <c r="F33" s="1"/>
      <c r="G33" s="1"/>
      <c r="H33" s="1"/>
      <c r="I33" s="1"/>
      <c r="J33" s="1"/>
      <c r="X33" s="19">
        <f t="shared" si="1"/>
        <v>125</v>
      </c>
      <c r="Y33" s="19">
        <f>(10000*EXP(3435/(X33+273.15)-3435/298.15))/1000</f>
        <v>0.55374021560326137</v>
      </c>
      <c r="Z33" s="19">
        <f t="shared" si="0"/>
        <v>0.2623431145218923</v>
      </c>
    </row>
    <row r="34" spans="1:26" x14ac:dyDescent="0.25">
      <c r="A34" s="1"/>
      <c r="B34" s="1"/>
      <c r="C34" s="1"/>
      <c r="D34" s="1"/>
      <c r="E34" s="1"/>
      <c r="F34" s="1"/>
      <c r="G34" s="1"/>
      <c r="H34" s="1"/>
      <c r="I34" s="1"/>
      <c r="J34" s="1"/>
      <c r="X34" s="19">
        <f t="shared" si="1"/>
        <v>130</v>
      </c>
      <c r="Y34" s="19">
        <f>(10000*EXP(3435/(X34+273.15)-3435/298.15))/1000</f>
        <v>0.4975498509004449</v>
      </c>
      <c r="Z34" s="19">
        <f t="shared" si="0"/>
        <v>0.23698380001394648</v>
      </c>
    </row>
    <row r="35" spans="1:26" x14ac:dyDescent="0.25">
      <c r="A35" s="1"/>
      <c r="B35" s="1"/>
      <c r="C35" s="1"/>
      <c r="D35" s="1"/>
      <c r="E35" s="1"/>
      <c r="F35" s="1"/>
      <c r="G35" s="1"/>
      <c r="H35" s="1"/>
      <c r="I35" s="1"/>
      <c r="J35" s="1"/>
      <c r="X35" s="19">
        <f t="shared" si="1"/>
        <v>135</v>
      </c>
      <c r="Y35" s="19">
        <f>(10000*EXP(3435/(X35+273.15)-3435/298.15))/1000</f>
        <v>0.44823490638913532</v>
      </c>
      <c r="Z35" s="19">
        <f t="shared" si="0"/>
        <v>0.21450269371099132</v>
      </c>
    </row>
    <row r="36" spans="1:26" x14ac:dyDescent="0.25">
      <c r="A36" s="1"/>
      <c r="B36" s="1"/>
      <c r="C36" s="1"/>
      <c r="D36" s="1"/>
      <c r="E36" s="1"/>
      <c r="F36" s="1"/>
      <c r="G36" s="1"/>
      <c r="H36" s="1"/>
      <c r="I36" s="1"/>
      <c r="J36" s="1"/>
      <c r="X36" s="19">
        <f t="shared" si="1"/>
        <v>140</v>
      </c>
      <c r="Y36" s="19">
        <f>(10000*EXP(3435/(X36+273.15)-3435/298.15))/1000</f>
        <v>0.40482931232562419</v>
      </c>
      <c r="Z36" s="19">
        <f t="shared" si="0"/>
        <v>0.19453914147638199</v>
      </c>
    </row>
    <row r="37" spans="1:26" x14ac:dyDescent="0.25">
      <c r="A37" s="1"/>
      <c r="B37" s="1"/>
      <c r="C37" s="1"/>
      <c r="D37" s="1"/>
      <c r="E37" s="1"/>
      <c r="F37" s="1"/>
      <c r="G37" s="1"/>
      <c r="H37" s="1"/>
      <c r="I37" s="1"/>
      <c r="J37" s="1"/>
      <c r="X37" s="19">
        <f t="shared" si="1"/>
        <v>145</v>
      </c>
      <c r="Y37" s="19">
        <f>(10000*EXP(3435/(X37+273.15)-3435/298.15))/1000</f>
        <v>0.36651864361332548</v>
      </c>
      <c r="Z37" s="19">
        <f t="shared" si="0"/>
        <v>0.176780005040136</v>
      </c>
    </row>
    <row r="38" spans="1:26" x14ac:dyDescent="0.25">
      <c r="A38" s="1"/>
      <c r="B38" s="1"/>
      <c r="C38" s="1"/>
      <c r="D38" s="1"/>
      <c r="E38" s="1"/>
      <c r="F38" s="1"/>
      <c r="G38" s="1"/>
      <c r="H38" s="1"/>
      <c r="I38" s="1"/>
      <c r="J38" s="1"/>
      <c r="X38" s="19">
        <f t="shared" si="1"/>
        <v>150</v>
      </c>
      <c r="Y38" s="19">
        <f>(10000*EXP(3435/(X38+273.15)-3435/298.15))/1000</f>
        <v>0.3326140077239389</v>
      </c>
      <c r="Z38" s="19">
        <f t="shared" si="0"/>
        <v>0.16095346611965761</v>
      </c>
    </row>
    <row r="39" spans="1:26" x14ac:dyDescent="0.25">
      <c r="A39" s="1"/>
      <c r="B39" s="1"/>
      <c r="C39" s="1"/>
      <c r="D39" s="1"/>
      <c r="E39" s="1"/>
      <c r="F39" s="1"/>
      <c r="G39" s="1"/>
      <c r="H39" s="1"/>
      <c r="I39" s="1"/>
      <c r="J39" s="1"/>
    </row>
    <row r="40" spans="1:26" x14ac:dyDescent="0.25">
      <c r="A40" s="1"/>
      <c r="B40" s="1"/>
      <c r="C40" s="1"/>
      <c r="D40" s="1"/>
      <c r="E40" s="1"/>
      <c r="F40" s="1"/>
      <c r="G40" s="1"/>
      <c r="H40" s="1"/>
      <c r="I40" s="1"/>
      <c r="J40" s="1"/>
      <c r="X40" s="7">
        <f>I20</f>
        <v>85</v>
      </c>
      <c r="Y40">
        <f>I15*0.05</f>
        <v>0.25</v>
      </c>
    </row>
    <row r="41" spans="1:26" x14ac:dyDescent="0.25">
      <c r="A41" s="1"/>
      <c r="B41" s="1"/>
      <c r="C41" s="1"/>
      <c r="D41" s="1"/>
      <c r="E41" s="1"/>
      <c r="F41" s="1"/>
      <c r="G41" s="1"/>
      <c r="H41" s="1"/>
      <c r="I41" s="1"/>
      <c r="J41" s="1"/>
      <c r="X41" s="7">
        <f>I20</f>
        <v>85</v>
      </c>
      <c r="Y41" s="7">
        <f>I15-I15*0.05</f>
        <v>4.75</v>
      </c>
    </row>
    <row r="42" spans="1:26" x14ac:dyDescent="0.25">
      <c r="A42" s="1"/>
      <c r="B42" s="1"/>
      <c r="C42" s="1"/>
      <c r="D42" s="1"/>
      <c r="E42" s="1"/>
      <c r="F42" s="1"/>
      <c r="G42" s="1"/>
      <c r="H42" s="1"/>
      <c r="I42" s="1"/>
      <c r="J42" s="1"/>
    </row>
    <row r="43" spans="1:26" x14ac:dyDescent="0.25">
      <c r="A43" s="1"/>
      <c r="B43" s="1"/>
      <c r="C43" s="1"/>
      <c r="D43" s="1"/>
      <c r="E43" s="1"/>
      <c r="F43" s="1"/>
      <c r="G43" s="1"/>
      <c r="H43" s="1"/>
      <c r="I43" s="1"/>
      <c r="J43" s="1"/>
      <c r="X43">
        <v>5</v>
      </c>
      <c r="Y43" s="7">
        <f>I26</f>
        <v>0.6</v>
      </c>
    </row>
    <row r="44" spans="1:26" x14ac:dyDescent="0.25">
      <c r="A44" s="1"/>
      <c r="B44" s="1"/>
      <c r="C44" s="1"/>
      <c r="D44" s="1"/>
      <c r="E44" s="1"/>
      <c r="F44" s="1"/>
      <c r="G44" s="1"/>
      <c r="H44" s="1"/>
      <c r="I44" s="1"/>
      <c r="J44" s="1"/>
      <c r="X44">
        <v>145</v>
      </c>
      <c r="Y44" s="7">
        <f>I26</f>
        <v>0.6</v>
      </c>
    </row>
    <row r="45" spans="1:26" x14ac:dyDescent="0.25">
      <c r="A45" s="1"/>
      <c r="B45" s="1"/>
      <c r="C45" s="1"/>
      <c r="D45" s="1"/>
      <c r="E45" s="1"/>
      <c r="F45" s="1"/>
      <c r="G45" s="1"/>
      <c r="H45" s="1"/>
      <c r="I45" s="1"/>
      <c r="J45" s="1"/>
    </row>
    <row r="46" spans="1:26" x14ac:dyDescent="0.25">
      <c r="A46" s="1"/>
      <c r="B46" s="1"/>
      <c r="C46" s="1"/>
      <c r="D46" s="1"/>
      <c r="E46" s="1"/>
      <c r="F46" s="1"/>
      <c r="G46" s="1"/>
      <c r="H46" s="1"/>
      <c r="I46" s="1"/>
      <c r="J46" s="1"/>
    </row>
    <row r="47" spans="1:26" x14ac:dyDescent="0.25">
      <c r="A47" s="1"/>
      <c r="B47" s="1"/>
      <c r="C47" s="1"/>
      <c r="D47" s="1"/>
      <c r="E47" s="1"/>
      <c r="F47" s="1"/>
      <c r="G47" s="1"/>
      <c r="H47" s="1"/>
      <c r="I47" s="1"/>
      <c r="J47" s="1"/>
    </row>
    <row r="48" spans="1:26" x14ac:dyDescent="0.25">
      <c r="A48" s="1"/>
      <c r="B48" s="1"/>
      <c r="C48" s="1"/>
      <c r="D48" s="1"/>
      <c r="E48" s="1"/>
      <c r="F48" s="1"/>
      <c r="G48" s="1"/>
      <c r="H48" s="1"/>
      <c r="I48" s="1"/>
      <c r="J48" s="1"/>
    </row>
    <row r="49" spans="1:10" x14ac:dyDescent="0.25">
      <c r="A49" s="1"/>
      <c r="B49" s="1"/>
      <c r="C49" s="1"/>
      <c r="D49" s="1"/>
      <c r="E49" s="1"/>
      <c r="F49" s="1"/>
      <c r="G49" s="1"/>
      <c r="H49" s="1"/>
      <c r="I49" s="1"/>
      <c r="J49" s="1"/>
    </row>
  </sheetData>
  <sheetProtection selectLockedCells="1"/>
  <mergeCells count="4">
    <mergeCell ref="H14:J14"/>
    <mergeCell ref="H25:J25"/>
    <mergeCell ref="H19:J19"/>
    <mergeCell ref="B2:J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Thermistor Information</vt:lpstr>
      <vt:lpstr>Application Circuit 1</vt:lpstr>
    </vt:vector>
  </TitlesOfParts>
  <Company>Ambient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Cortis</dc:creator>
  <cp:lastModifiedBy>Kevin Carr</cp:lastModifiedBy>
  <dcterms:created xsi:type="dcterms:W3CDTF">2015-03-06T12:52:01Z</dcterms:created>
  <dcterms:modified xsi:type="dcterms:W3CDTF">2019-01-17T22:40:47Z</dcterms:modified>
</cp:coreProperties>
</file>